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29040" windowHeight="16440"/>
  </bookViews>
  <sheets>
    <sheet name="Rekapitulace stavby" sheetId="1" r:id="rId1"/>
    <sheet name="1 - SO 01 Pavilon nosorož..." sheetId="2" r:id="rId2"/>
    <sheet name="2 - SO 01 - Silnoproud a ..." sheetId="3" r:id="rId3"/>
    <sheet name="3 - SO 01 - Zdravotní tec..." sheetId="4" r:id="rId4"/>
    <sheet name="4 - SO 01 - Vzduchotechni..." sheetId="5" r:id="rId5"/>
    <sheet name="5 - SO 01 - MaR - zhodnocení" sheetId="6" r:id="rId6"/>
    <sheet name="61 - Vedlejší náklady - z..." sheetId="7" r:id="rId7"/>
    <sheet name="Seznam figur" sheetId="8" r:id="rId8"/>
  </sheets>
  <definedNames>
    <definedName name="_xlnm._FilterDatabase" localSheetId="1" hidden="1">'1 - SO 01 Pavilon nosorož...'!$C$138:$K$982</definedName>
    <definedName name="_xlnm._FilterDatabase" localSheetId="2" hidden="1">'2 - SO 01 - Silnoproud a ...'!$C$138:$K$272</definedName>
    <definedName name="_xlnm._FilterDatabase" localSheetId="3" hidden="1">'3 - SO 01 - Zdravotní tec...'!$C$121:$K$181</definedName>
    <definedName name="_xlnm._FilterDatabase" localSheetId="4" hidden="1">'4 - SO 01 - Vzduchotechni...'!$C$122:$K$170</definedName>
    <definedName name="_xlnm._FilterDatabase" localSheetId="5" hidden="1">'5 - SO 01 - MaR - zhodnocení'!$C$122:$K$171</definedName>
    <definedName name="_xlnm._FilterDatabase" localSheetId="6" hidden="1">'61 - Vedlejší náklady - z...'!$C$125:$K$145</definedName>
    <definedName name="_xlnm.Print_Titles" localSheetId="1">'1 - SO 01 Pavilon nosorož...'!$138:$138</definedName>
    <definedName name="_xlnm.Print_Titles" localSheetId="2">'2 - SO 01 - Silnoproud a ...'!$138:$138</definedName>
    <definedName name="_xlnm.Print_Titles" localSheetId="3">'3 - SO 01 - Zdravotní tec...'!$121:$121</definedName>
    <definedName name="_xlnm.Print_Titles" localSheetId="4">'4 - SO 01 - Vzduchotechni...'!$122:$122</definedName>
    <definedName name="_xlnm.Print_Titles" localSheetId="5">'5 - SO 01 - MaR - zhodnocení'!$122:$122</definedName>
    <definedName name="_xlnm.Print_Titles" localSheetId="6">'61 - Vedlejší náklady - z...'!$125:$125</definedName>
    <definedName name="_xlnm.Print_Titles" localSheetId="0">'Rekapitulace stavby'!$92:$92</definedName>
    <definedName name="_xlnm.Print_Titles" localSheetId="7">'Seznam figur'!$9:$9</definedName>
    <definedName name="_xlnm.Print_Area" localSheetId="1">'1 - SO 01 Pavilon nosorož...'!$C$4:$J$76,'1 - SO 01 Pavilon nosorož...'!$C$82:$J$120,'1 - SO 01 Pavilon nosorož...'!$C$126:$K$982</definedName>
    <definedName name="_xlnm.Print_Area" localSheetId="2">'2 - SO 01 - Silnoproud a ...'!$C$4:$J$76,'2 - SO 01 - Silnoproud a ...'!$C$82:$J$120,'2 - SO 01 - Silnoproud a ...'!$C$126:$K$272</definedName>
    <definedName name="_xlnm.Print_Area" localSheetId="3">'3 - SO 01 - Zdravotní tec...'!$C$4:$J$76,'3 - SO 01 - Zdravotní tec...'!$C$82:$J$103,'3 - SO 01 - Zdravotní tec...'!$C$109:$K$181</definedName>
    <definedName name="_xlnm.Print_Area" localSheetId="4">'4 - SO 01 - Vzduchotechni...'!$C$4:$J$76,'4 - SO 01 - Vzduchotechni...'!$C$82:$J$104,'4 - SO 01 - Vzduchotechni...'!$C$110:$K$170</definedName>
    <definedName name="_xlnm.Print_Area" localSheetId="5">'5 - SO 01 - MaR - zhodnocení'!$C$4:$J$76,'5 - SO 01 - MaR - zhodnocení'!$C$82:$J$104,'5 - SO 01 - MaR - zhodnocení'!$C$110:$K$171</definedName>
    <definedName name="_xlnm.Print_Area" localSheetId="6">'61 - Vedlejší náklady - z...'!$C$4:$J$76,'61 - Vedlejší náklady - z...'!$C$82:$J$107,'61 - Vedlejší náklady - z...'!$C$113:$K$145</definedName>
    <definedName name="_xlnm.Print_Area" localSheetId="0">'Rekapitulace stavby'!$D$4:$AO$76,'Rekapitulace stavby'!$C$82:$AQ$101</definedName>
    <definedName name="_xlnm.Print_Area" localSheetId="7">'Seznam figur'!$C$4:$G$327</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266" i="3" l="1"/>
  <c r="I206" i="3"/>
  <c r="I204" i="3"/>
  <c r="D7" i="8"/>
  <c r="J37" i="7"/>
  <c r="J36" i="7"/>
  <c r="AY100" i="1"/>
  <c r="J35" i="7"/>
  <c r="AX100" i="1"/>
  <c r="BI145" i="7"/>
  <c r="BH145" i="7"/>
  <c r="BG145" i="7"/>
  <c r="BF145" i="7"/>
  <c r="T145" i="7"/>
  <c r="T144" i="7"/>
  <c r="R145" i="7"/>
  <c r="R144" i="7" s="1"/>
  <c r="P145" i="7"/>
  <c r="P144" i="7"/>
  <c r="BI143" i="7"/>
  <c r="BH143" i="7"/>
  <c r="BG143" i="7"/>
  <c r="BF143" i="7"/>
  <c r="T143" i="7"/>
  <c r="T142" i="7" s="1"/>
  <c r="R143" i="7"/>
  <c r="R142" i="7"/>
  <c r="P143" i="7"/>
  <c r="P142" i="7" s="1"/>
  <c r="BI141" i="7"/>
  <c r="BH141" i="7"/>
  <c r="BG141" i="7"/>
  <c r="BF141" i="7"/>
  <c r="T141" i="7"/>
  <c r="T140" i="7" s="1"/>
  <c r="R141" i="7"/>
  <c r="R140" i="7" s="1"/>
  <c r="P141" i="7"/>
  <c r="P140" i="7"/>
  <c r="BI139" i="7"/>
  <c r="BH139" i="7"/>
  <c r="BG139" i="7"/>
  <c r="BF139" i="7"/>
  <c r="T139" i="7"/>
  <c r="T138" i="7"/>
  <c r="R139" i="7"/>
  <c r="R138" i="7" s="1"/>
  <c r="P139" i="7"/>
  <c r="P138" i="7" s="1"/>
  <c r="BI137" i="7"/>
  <c r="BH137" i="7"/>
  <c r="BG137" i="7"/>
  <c r="BF137" i="7"/>
  <c r="T137" i="7"/>
  <c r="T136" i="7" s="1"/>
  <c r="R137" i="7"/>
  <c r="R136" i="7"/>
  <c r="P137" i="7"/>
  <c r="P136" i="7" s="1"/>
  <c r="BI135" i="7"/>
  <c r="BH135" i="7"/>
  <c r="BG135" i="7"/>
  <c r="BF135" i="7"/>
  <c r="T135" i="7"/>
  <c r="T134" i="7" s="1"/>
  <c r="R135" i="7"/>
  <c r="R134" i="7" s="1"/>
  <c r="P135" i="7"/>
  <c r="P134" i="7"/>
  <c r="BI133" i="7"/>
  <c r="BH133" i="7"/>
  <c r="BG133" i="7"/>
  <c r="BF133" i="7"/>
  <c r="T133" i="7"/>
  <c r="T132" i="7"/>
  <c r="R133" i="7"/>
  <c r="R132" i="7" s="1"/>
  <c r="P133" i="7"/>
  <c r="P132" i="7" s="1"/>
  <c r="BI131" i="7"/>
  <c r="BH131" i="7"/>
  <c r="BG131" i="7"/>
  <c r="BF131" i="7"/>
  <c r="T131" i="7"/>
  <c r="T130" i="7" s="1"/>
  <c r="R131" i="7"/>
  <c r="R130" i="7"/>
  <c r="P131" i="7"/>
  <c r="P130" i="7" s="1"/>
  <c r="BI129" i="7"/>
  <c r="BH129" i="7"/>
  <c r="BG129" i="7"/>
  <c r="BF129" i="7"/>
  <c r="T129" i="7"/>
  <c r="T128" i="7" s="1"/>
  <c r="R129" i="7"/>
  <c r="R128" i="7"/>
  <c r="R127" i="7" s="1"/>
  <c r="R126" i="7" s="1"/>
  <c r="P129" i="7"/>
  <c r="P128" i="7" s="1"/>
  <c r="J123" i="7"/>
  <c r="J122" i="7"/>
  <c r="F122" i="7"/>
  <c r="F120" i="7"/>
  <c r="E118" i="7"/>
  <c r="J92" i="7"/>
  <c r="J91" i="7"/>
  <c r="F91" i="7"/>
  <c r="F89" i="7"/>
  <c r="E87" i="7"/>
  <c r="J18" i="7"/>
  <c r="E18" i="7"/>
  <c r="F123" i="7" s="1"/>
  <c r="J17" i="7"/>
  <c r="J12" i="7"/>
  <c r="J120" i="7"/>
  <c r="E7" i="7"/>
  <c r="E85" i="7" s="1"/>
  <c r="J37" i="6"/>
  <c r="J36" i="6"/>
  <c r="AY99" i="1"/>
  <c r="J35" i="6"/>
  <c r="AX99" i="1"/>
  <c r="BI171" i="6"/>
  <c r="BH171" i="6"/>
  <c r="BG171" i="6"/>
  <c r="BF171" i="6"/>
  <c r="T171" i="6"/>
  <c r="R171" i="6"/>
  <c r="P171" i="6"/>
  <c r="BI170" i="6"/>
  <c r="BH170" i="6"/>
  <c r="BG170" i="6"/>
  <c r="BF170" i="6"/>
  <c r="T170" i="6"/>
  <c r="R170" i="6"/>
  <c r="P170" i="6"/>
  <c r="BI169" i="6"/>
  <c r="BH169" i="6"/>
  <c r="BG169" i="6"/>
  <c r="BF169" i="6"/>
  <c r="T169" i="6"/>
  <c r="R169" i="6"/>
  <c r="P169" i="6"/>
  <c r="BI168" i="6"/>
  <c r="BH168" i="6"/>
  <c r="BG168" i="6"/>
  <c r="BF168" i="6"/>
  <c r="T168" i="6"/>
  <c r="R168" i="6"/>
  <c r="P168" i="6"/>
  <c r="BI167" i="6"/>
  <c r="BH167" i="6"/>
  <c r="BG167" i="6"/>
  <c r="BF167" i="6"/>
  <c r="T167" i="6"/>
  <c r="R167" i="6"/>
  <c r="P167" i="6"/>
  <c r="BI166" i="6"/>
  <c r="BH166" i="6"/>
  <c r="BG166" i="6"/>
  <c r="BF166" i="6"/>
  <c r="T166" i="6"/>
  <c r="R166" i="6"/>
  <c r="P166" i="6"/>
  <c r="BI165" i="6"/>
  <c r="BH165" i="6"/>
  <c r="BG165" i="6"/>
  <c r="BF165" i="6"/>
  <c r="T165" i="6"/>
  <c r="R165" i="6"/>
  <c r="P165" i="6"/>
  <c r="BI164" i="6"/>
  <c r="BH164" i="6"/>
  <c r="BG164" i="6"/>
  <c r="BF164" i="6"/>
  <c r="T164" i="6"/>
  <c r="R164" i="6"/>
  <c r="P164" i="6"/>
  <c r="BI163" i="6"/>
  <c r="BH163" i="6"/>
  <c r="BG163" i="6"/>
  <c r="BF163" i="6"/>
  <c r="T163" i="6"/>
  <c r="R163" i="6"/>
  <c r="P163" i="6"/>
  <c r="BI162" i="6"/>
  <c r="BH162" i="6"/>
  <c r="BG162" i="6"/>
  <c r="BF162" i="6"/>
  <c r="T162" i="6"/>
  <c r="R162" i="6"/>
  <c r="P162" i="6"/>
  <c r="BI161" i="6"/>
  <c r="BH161" i="6"/>
  <c r="BG161" i="6"/>
  <c r="BF161" i="6"/>
  <c r="T161" i="6"/>
  <c r="R161" i="6"/>
  <c r="P161" i="6"/>
  <c r="BI160" i="6"/>
  <c r="BH160" i="6"/>
  <c r="BG160" i="6"/>
  <c r="BF160" i="6"/>
  <c r="T160" i="6"/>
  <c r="R160" i="6"/>
  <c r="P160" i="6"/>
  <c r="BI159" i="6"/>
  <c r="BH159" i="6"/>
  <c r="BG159" i="6"/>
  <c r="BF159" i="6"/>
  <c r="T159" i="6"/>
  <c r="R159" i="6"/>
  <c r="P159" i="6"/>
  <c r="BI158" i="6"/>
  <c r="BH158" i="6"/>
  <c r="BG158" i="6"/>
  <c r="BF158" i="6"/>
  <c r="T158" i="6"/>
  <c r="R158" i="6"/>
  <c r="P158" i="6"/>
  <c r="BI157" i="6"/>
  <c r="BH157" i="6"/>
  <c r="BG157" i="6"/>
  <c r="BF157" i="6"/>
  <c r="T157" i="6"/>
  <c r="R157" i="6"/>
  <c r="P157" i="6"/>
  <c r="BI156" i="6"/>
  <c r="BH156" i="6"/>
  <c r="BG156" i="6"/>
  <c r="BF156" i="6"/>
  <c r="T156" i="6"/>
  <c r="R156" i="6"/>
  <c r="P156" i="6"/>
  <c r="BI155" i="6"/>
  <c r="BH155" i="6"/>
  <c r="BG155" i="6"/>
  <c r="BF155" i="6"/>
  <c r="T155" i="6"/>
  <c r="R155" i="6"/>
  <c r="P155" i="6"/>
  <c r="BI154" i="6"/>
  <c r="BH154" i="6"/>
  <c r="BG154" i="6"/>
  <c r="BF154" i="6"/>
  <c r="T154" i="6"/>
  <c r="R154" i="6"/>
  <c r="P154" i="6"/>
  <c r="BI153" i="6"/>
  <c r="BH153" i="6"/>
  <c r="BG153" i="6"/>
  <c r="BF153" i="6"/>
  <c r="T153" i="6"/>
  <c r="R153" i="6"/>
  <c r="P153" i="6"/>
  <c r="BI152" i="6"/>
  <c r="BH152" i="6"/>
  <c r="BG152" i="6"/>
  <c r="BF152" i="6"/>
  <c r="T152" i="6"/>
  <c r="R152" i="6"/>
  <c r="P152" i="6"/>
  <c r="BI151" i="6"/>
  <c r="BH151" i="6"/>
  <c r="BG151" i="6"/>
  <c r="BF151" i="6"/>
  <c r="T151" i="6"/>
  <c r="R151" i="6"/>
  <c r="P151" i="6"/>
  <c r="BI149" i="6"/>
  <c r="BH149" i="6"/>
  <c r="BG149" i="6"/>
  <c r="BF149" i="6"/>
  <c r="T149" i="6"/>
  <c r="T148" i="6" s="1"/>
  <c r="R149" i="6"/>
  <c r="R148" i="6"/>
  <c r="P149" i="6"/>
  <c r="P148" i="6" s="1"/>
  <c r="BI147" i="6"/>
  <c r="BH147" i="6"/>
  <c r="BG147" i="6"/>
  <c r="BF147" i="6"/>
  <c r="T147" i="6"/>
  <c r="R147" i="6"/>
  <c r="P147" i="6"/>
  <c r="BI146" i="6"/>
  <c r="BH146" i="6"/>
  <c r="BG146" i="6"/>
  <c r="BF146" i="6"/>
  <c r="T146" i="6"/>
  <c r="R146" i="6"/>
  <c r="P146" i="6"/>
  <c r="BI145" i="6"/>
  <c r="BH145" i="6"/>
  <c r="BG145" i="6"/>
  <c r="BF145" i="6"/>
  <c r="T145" i="6"/>
  <c r="R145" i="6"/>
  <c r="P145" i="6"/>
  <c r="BI143" i="6"/>
  <c r="BH143" i="6"/>
  <c r="BG143" i="6"/>
  <c r="BF143" i="6"/>
  <c r="T143" i="6"/>
  <c r="T142" i="6" s="1"/>
  <c r="R143" i="6"/>
  <c r="R142" i="6"/>
  <c r="P143" i="6"/>
  <c r="P142" i="6" s="1"/>
  <c r="BI141" i="6"/>
  <c r="BH141" i="6"/>
  <c r="BG141" i="6"/>
  <c r="BF141" i="6"/>
  <c r="T141" i="6"/>
  <c r="R141" i="6"/>
  <c r="P141" i="6"/>
  <c r="BI140" i="6"/>
  <c r="BH140" i="6"/>
  <c r="BG140" i="6"/>
  <c r="BF140" i="6"/>
  <c r="T140" i="6"/>
  <c r="R140" i="6"/>
  <c r="P140" i="6"/>
  <c r="BI139" i="6"/>
  <c r="BH139" i="6"/>
  <c r="BG139" i="6"/>
  <c r="BF139" i="6"/>
  <c r="T139" i="6"/>
  <c r="R139" i="6"/>
  <c r="P139" i="6"/>
  <c r="BI138" i="6"/>
  <c r="BH138" i="6"/>
  <c r="BG138" i="6"/>
  <c r="BF138" i="6"/>
  <c r="T138" i="6"/>
  <c r="R138" i="6"/>
  <c r="P138" i="6"/>
  <c r="BI137" i="6"/>
  <c r="BH137" i="6"/>
  <c r="BG137" i="6"/>
  <c r="BF137" i="6"/>
  <c r="T137" i="6"/>
  <c r="R137" i="6"/>
  <c r="P137" i="6"/>
  <c r="BI136" i="6"/>
  <c r="BH136" i="6"/>
  <c r="BG136" i="6"/>
  <c r="BF136" i="6"/>
  <c r="T136" i="6"/>
  <c r="R136" i="6"/>
  <c r="P136" i="6"/>
  <c r="BI135" i="6"/>
  <c r="BH135" i="6"/>
  <c r="BG135" i="6"/>
  <c r="BF135" i="6"/>
  <c r="T135" i="6"/>
  <c r="R135" i="6"/>
  <c r="P135" i="6"/>
  <c r="BI134" i="6"/>
  <c r="BH134" i="6"/>
  <c r="BG134" i="6"/>
  <c r="BF134" i="6"/>
  <c r="T134" i="6"/>
  <c r="R134" i="6"/>
  <c r="P134" i="6"/>
  <c r="BI133" i="6"/>
  <c r="BH133" i="6"/>
  <c r="BG133" i="6"/>
  <c r="BF133" i="6"/>
  <c r="T133" i="6"/>
  <c r="R133" i="6"/>
  <c r="P133" i="6"/>
  <c r="BI132" i="6"/>
  <c r="BH132" i="6"/>
  <c r="BG132" i="6"/>
  <c r="BF132" i="6"/>
  <c r="T132" i="6"/>
  <c r="R132" i="6"/>
  <c r="P132" i="6"/>
  <c r="BI131" i="6"/>
  <c r="BH131" i="6"/>
  <c r="BG131" i="6"/>
  <c r="BF131" i="6"/>
  <c r="T131" i="6"/>
  <c r="R131" i="6"/>
  <c r="P131" i="6"/>
  <c r="BI130" i="6"/>
  <c r="BH130" i="6"/>
  <c r="BG130" i="6"/>
  <c r="BF130" i="6"/>
  <c r="T130" i="6"/>
  <c r="R130" i="6"/>
  <c r="P130" i="6"/>
  <c r="BI129" i="6"/>
  <c r="BH129" i="6"/>
  <c r="BG129" i="6"/>
  <c r="BF129" i="6"/>
  <c r="T129" i="6"/>
  <c r="R129" i="6"/>
  <c r="P129" i="6"/>
  <c r="BI128" i="6"/>
  <c r="BH128" i="6"/>
  <c r="BG128" i="6"/>
  <c r="BF128" i="6"/>
  <c r="T128" i="6"/>
  <c r="R128" i="6"/>
  <c r="P128" i="6"/>
  <c r="BI127" i="6"/>
  <c r="BH127" i="6"/>
  <c r="BG127" i="6"/>
  <c r="BF127" i="6"/>
  <c r="T127" i="6"/>
  <c r="R127" i="6"/>
  <c r="P127" i="6"/>
  <c r="F117" i="6"/>
  <c r="E115" i="6"/>
  <c r="F89" i="6"/>
  <c r="E87" i="6"/>
  <c r="J24" i="6"/>
  <c r="E24" i="6"/>
  <c r="J120" i="6"/>
  <c r="J23" i="6"/>
  <c r="J21" i="6"/>
  <c r="E21" i="6"/>
  <c r="J119" i="6" s="1"/>
  <c r="J20" i="6"/>
  <c r="J18" i="6"/>
  <c r="E18" i="6"/>
  <c r="F120" i="6" s="1"/>
  <c r="J17" i="6"/>
  <c r="J15" i="6"/>
  <c r="E15" i="6"/>
  <c r="F91" i="6"/>
  <c r="J14" i="6"/>
  <c r="J12" i="6"/>
  <c r="J117" i="6"/>
  <c r="E7" i="6"/>
  <c r="E85" i="6" s="1"/>
  <c r="J149" i="5"/>
  <c r="J101" i="5" s="1"/>
  <c r="J37" i="5"/>
  <c r="J36" i="5"/>
  <c r="AY98" i="1"/>
  <c r="J35" i="5"/>
  <c r="AX98" i="1"/>
  <c r="BI170" i="5"/>
  <c r="BH170" i="5"/>
  <c r="BG170" i="5"/>
  <c r="BF170" i="5"/>
  <c r="T170" i="5"/>
  <c r="R170" i="5"/>
  <c r="P170" i="5"/>
  <c r="BI169" i="5"/>
  <c r="BH169" i="5"/>
  <c r="BG169" i="5"/>
  <c r="BF169" i="5"/>
  <c r="T169" i="5"/>
  <c r="R169" i="5"/>
  <c r="P169" i="5"/>
  <c r="BI168" i="5"/>
  <c r="BH168" i="5"/>
  <c r="BG168" i="5"/>
  <c r="BF168" i="5"/>
  <c r="T168" i="5"/>
  <c r="R168" i="5"/>
  <c r="P168" i="5"/>
  <c r="BI167" i="5"/>
  <c r="BH167" i="5"/>
  <c r="BG167" i="5"/>
  <c r="BF167" i="5"/>
  <c r="T167" i="5"/>
  <c r="R167" i="5"/>
  <c r="P167" i="5"/>
  <c r="BI166" i="5"/>
  <c r="BH166" i="5"/>
  <c r="BG166" i="5"/>
  <c r="BF166" i="5"/>
  <c r="T166" i="5"/>
  <c r="R166" i="5"/>
  <c r="P166" i="5"/>
  <c r="BI164" i="5"/>
  <c r="BH164" i="5"/>
  <c r="BG164" i="5"/>
  <c r="BF164" i="5"/>
  <c r="T164" i="5"/>
  <c r="R164" i="5"/>
  <c r="P164" i="5"/>
  <c r="BI163" i="5"/>
  <c r="BH163" i="5"/>
  <c r="BG163" i="5"/>
  <c r="BF163" i="5"/>
  <c r="T163" i="5"/>
  <c r="R163" i="5"/>
  <c r="P163" i="5"/>
  <c r="BI162" i="5"/>
  <c r="BH162" i="5"/>
  <c r="BG162" i="5"/>
  <c r="BF162" i="5"/>
  <c r="T162" i="5"/>
  <c r="R162" i="5"/>
  <c r="P162" i="5"/>
  <c r="BI161" i="5"/>
  <c r="BH161" i="5"/>
  <c r="BG161" i="5"/>
  <c r="BF161" i="5"/>
  <c r="T161" i="5"/>
  <c r="R161" i="5"/>
  <c r="P161" i="5"/>
  <c r="BI160" i="5"/>
  <c r="BH160" i="5"/>
  <c r="BG160" i="5"/>
  <c r="BF160" i="5"/>
  <c r="T160" i="5"/>
  <c r="R160" i="5"/>
  <c r="P160" i="5"/>
  <c r="BI159" i="5"/>
  <c r="BH159" i="5"/>
  <c r="BG159" i="5"/>
  <c r="BF159" i="5"/>
  <c r="T159" i="5"/>
  <c r="R159" i="5"/>
  <c r="P159" i="5"/>
  <c r="BI158" i="5"/>
  <c r="BH158" i="5"/>
  <c r="BG158" i="5"/>
  <c r="BF158" i="5"/>
  <c r="T158" i="5"/>
  <c r="R158" i="5"/>
  <c r="P158" i="5"/>
  <c r="BI157" i="5"/>
  <c r="BH157" i="5"/>
  <c r="BG157" i="5"/>
  <c r="BF157" i="5"/>
  <c r="T157" i="5"/>
  <c r="R157" i="5"/>
  <c r="P157" i="5"/>
  <c r="BI156" i="5"/>
  <c r="BH156" i="5"/>
  <c r="BG156" i="5"/>
  <c r="BF156" i="5"/>
  <c r="T156" i="5"/>
  <c r="R156" i="5"/>
  <c r="P156" i="5"/>
  <c r="BI155" i="5"/>
  <c r="BH155" i="5"/>
  <c r="BG155" i="5"/>
  <c r="BF155" i="5"/>
  <c r="T155" i="5"/>
  <c r="R155" i="5"/>
  <c r="P155" i="5"/>
  <c r="BI154" i="5"/>
  <c r="BH154" i="5"/>
  <c r="BG154" i="5"/>
  <c r="BF154" i="5"/>
  <c r="T154" i="5"/>
  <c r="R154" i="5"/>
  <c r="P154" i="5"/>
  <c r="BI153" i="5"/>
  <c r="BH153" i="5"/>
  <c r="BG153" i="5"/>
  <c r="BF153" i="5"/>
  <c r="T153" i="5"/>
  <c r="R153" i="5"/>
  <c r="P153" i="5"/>
  <c r="BI152" i="5"/>
  <c r="BH152" i="5"/>
  <c r="BG152" i="5"/>
  <c r="BF152" i="5"/>
  <c r="T152" i="5"/>
  <c r="R152" i="5"/>
  <c r="P152" i="5"/>
  <c r="BI151" i="5"/>
  <c r="BH151" i="5"/>
  <c r="BG151" i="5"/>
  <c r="BF151" i="5"/>
  <c r="T151" i="5"/>
  <c r="R151" i="5"/>
  <c r="P151" i="5"/>
  <c r="BI148" i="5"/>
  <c r="BH148" i="5"/>
  <c r="BG148" i="5"/>
  <c r="BF148" i="5"/>
  <c r="T148" i="5"/>
  <c r="R148" i="5"/>
  <c r="P148" i="5"/>
  <c r="BI147" i="5"/>
  <c r="BH147" i="5"/>
  <c r="BG147" i="5"/>
  <c r="BF147" i="5"/>
  <c r="T147" i="5"/>
  <c r="R147" i="5"/>
  <c r="P147" i="5"/>
  <c r="BI146" i="5"/>
  <c r="BH146" i="5"/>
  <c r="BG146" i="5"/>
  <c r="BF146" i="5"/>
  <c r="T146" i="5"/>
  <c r="R146" i="5"/>
  <c r="P146" i="5"/>
  <c r="BI145" i="5"/>
  <c r="BH145" i="5"/>
  <c r="BG145" i="5"/>
  <c r="BF145" i="5"/>
  <c r="T145" i="5"/>
  <c r="R145" i="5"/>
  <c r="P145" i="5"/>
  <c r="BI144" i="5"/>
  <c r="BH144" i="5"/>
  <c r="BG144" i="5"/>
  <c r="BF144" i="5"/>
  <c r="T144" i="5"/>
  <c r="R144" i="5"/>
  <c r="P144" i="5"/>
  <c r="BI143" i="5"/>
  <c r="BH143" i="5"/>
  <c r="BG143" i="5"/>
  <c r="BF143" i="5"/>
  <c r="T143" i="5"/>
  <c r="R143" i="5"/>
  <c r="P143" i="5"/>
  <c r="BI142" i="5"/>
  <c r="BH142" i="5"/>
  <c r="BG142" i="5"/>
  <c r="BF142" i="5"/>
  <c r="T142" i="5"/>
  <c r="R142" i="5"/>
  <c r="P142" i="5"/>
  <c r="BI141" i="5"/>
  <c r="BH141" i="5"/>
  <c r="BG141" i="5"/>
  <c r="BF141" i="5"/>
  <c r="T141" i="5"/>
  <c r="R141" i="5"/>
  <c r="P141" i="5"/>
  <c r="BI140" i="5"/>
  <c r="BH140" i="5"/>
  <c r="BG140" i="5"/>
  <c r="BF140" i="5"/>
  <c r="T140" i="5"/>
  <c r="R140" i="5"/>
  <c r="P140" i="5"/>
  <c r="BI139" i="5"/>
  <c r="BH139" i="5"/>
  <c r="BG139" i="5"/>
  <c r="BF139" i="5"/>
  <c r="T139" i="5"/>
  <c r="R139" i="5"/>
  <c r="P139" i="5"/>
  <c r="BI137" i="5"/>
  <c r="BH137" i="5"/>
  <c r="BG137" i="5"/>
  <c r="BF137" i="5"/>
  <c r="T137" i="5"/>
  <c r="R137" i="5"/>
  <c r="P137" i="5"/>
  <c r="BI136" i="5"/>
  <c r="BH136" i="5"/>
  <c r="BG136" i="5"/>
  <c r="BF136" i="5"/>
  <c r="T136" i="5"/>
  <c r="R136" i="5"/>
  <c r="P136" i="5"/>
  <c r="BI135" i="5"/>
  <c r="BH135" i="5"/>
  <c r="BG135" i="5"/>
  <c r="BF135" i="5"/>
  <c r="T135" i="5"/>
  <c r="R135" i="5"/>
  <c r="P135" i="5"/>
  <c r="BI134" i="5"/>
  <c r="BH134" i="5"/>
  <c r="BG134" i="5"/>
  <c r="BF134" i="5"/>
  <c r="T134" i="5"/>
  <c r="R134" i="5"/>
  <c r="P134" i="5"/>
  <c r="BI133" i="5"/>
  <c r="BH133" i="5"/>
  <c r="BG133" i="5"/>
  <c r="BF133" i="5"/>
  <c r="T133" i="5"/>
  <c r="R133" i="5"/>
  <c r="P133" i="5"/>
  <c r="BI132" i="5"/>
  <c r="BH132" i="5"/>
  <c r="BG132" i="5"/>
  <c r="BF132" i="5"/>
  <c r="T132" i="5"/>
  <c r="R132" i="5"/>
  <c r="P132" i="5"/>
  <c r="BI131" i="5"/>
  <c r="BH131" i="5"/>
  <c r="BG131" i="5"/>
  <c r="BF131" i="5"/>
  <c r="T131" i="5"/>
  <c r="R131" i="5"/>
  <c r="P131" i="5"/>
  <c r="BI130" i="5"/>
  <c r="BH130" i="5"/>
  <c r="BG130" i="5"/>
  <c r="BF130" i="5"/>
  <c r="T130" i="5"/>
  <c r="R130" i="5"/>
  <c r="P130" i="5"/>
  <c r="BI129" i="5"/>
  <c r="BH129" i="5"/>
  <c r="BG129" i="5"/>
  <c r="BF129" i="5"/>
  <c r="T129" i="5"/>
  <c r="R129" i="5"/>
  <c r="P129" i="5"/>
  <c r="BI128" i="5"/>
  <c r="BH128" i="5"/>
  <c r="BG128" i="5"/>
  <c r="BF128" i="5"/>
  <c r="T128" i="5"/>
  <c r="R128" i="5"/>
  <c r="P128" i="5"/>
  <c r="BI127" i="5"/>
  <c r="BH127" i="5"/>
  <c r="BG127" i="5"/>
  <c r="BF127" i="5"/>
  <c r="T127" i="5"/>
  <c r="R127" i="5"/>
  <c r="P127" i="5"/>
  <c r="F117" i="5"/>
  <c r="E115" i="5"/>
  <c r="F89" i="5"/>
  <c r="E87" i="5"/>
  <c r="J24" i="5"/>
  <c r="E24" i="5"/>
  <c r="J92" i="5" s="1"/>
  <c r="J23" i="5"/>
  <c r="J21" i="5"/>
  <c r="E21" i="5"/>
  <c r="J119" i="5"/>
  <c r="J20" i="5"/>
  <c r="J18" i="5"/>
  <c r="E18" i="5"/>
  <c r="F120" i="5" s="1"/>
  <c r="J17" i="5"/>
  <c r="J15" i="5"/>
  <c r="E15" i="5"/>
  <c r="F119" i="5" s="1"/>
  <c r="J14" i="5"/>
  <c r="J12" i="5"/>
  <c r="J89" i="5"/>
  <c r="E7" i="5"/>
  <c r="E85" i="5" s="1"/>
  <c r="J37" i="4"/>
  <c r="J36" i="4"/>
  <c r="AY97" i="1" s="1"/>
  <c r="J35" i="4"/>
  <c r="AX97" i="1" s="1"/>
  <c r="BI181" i="4"/>
  <c r="BH181" i="4"/>
  <c r="BG181" i="4"/>
  <c r="BF181" i="4"/>
  <c r="T181" i="4"/>
  <c r="R181" i="4"/>
  <c r="P181" i="4"/>
  <c r="BI180" i="4"/>
  <c r="BH180" i="4"/>
  <c r="BG180" i="4"/>
  <c r="BF180" i="4"/>
  <c r="T180" i="4"/>
  <c r="R180" i="4"/>
  <c r="P180" i="4"/>
  <c r="BI179" i="4"/>
  <c r="BH179" i="4"/>
  <c r="BG179" i="4"/>
  <c r="BF179" i="4"/>
  <c r="T179" i="4"/>
  <c r="R179" i="4"/>
  <c r="P179" i="4"/>
  <c r="BI178" i="4"/>
  <c r="BH178" i="4"/>
  <c r="BG178" i="4"/>
  <c r="BF178" i="4"/>
  <c r="T178" i="4"/>
  <c r="R178" i="4"/>
  <c r="P178" i="4"/>
  <c r="BI177" i="4"/>
  <c r="BH177" i="4"/>
  <c r="BG177" i="4"/>
  <c r="BF177" i="4"/>
  <c r="T177" i="4"/>
  <c r="R177" i="4"/>
  <c r="P177" i="4"/>
  <c r="BI176" i="4"/>
  <c r="BH176" i="4"/>
  <c r="BG176" i="4"/>
  <c r="BF176" i="4"/>
  <c r="T176" i="4"/>
  <c r="R176" i="4"/>
  <c r="P176" i="4"/>
  <c r="BI175" i="4"/>
  <c r="BH175" i="4"/>
  <c r="BG175" i="4"/>
  <c r="BF175" i="4"/>
  <c r="T175" i="4"/>
  <c r="R175" i="4"/>
  <c r="P175" i="4"/>
  <c r="BI174" i="4"/>
  <c r="BH174" i="4"/>
  <c r="BG174" i="4"/>
  <c r="BF174" i="4"/>
  <c r="T174" i="4"/>
  <c r="R174" i="4"/>
  <c r="P174" i="4"/>
  <c r="BI173" i="4"/>
  <c r="BH173" i="4"/>
  <c r="BG173" i="4"/>
  <c r="BF173" i="4"/>
  <c r="T173" i="4"/>
  <c r="R173" i="4"/>
  <c r="P173" i="4"/>
  <c r="BI172" i="4"/>
  <c r="BH172" i="4"/>
  <c r="BG172" i="4"/>
  <c r="BF172" i="4"/>
  <c r="T172" i="4"/>
  <c r="R172" i="4"/>
  <c r="P172" i="4"/>
  <c r="BI171" i="4"/>
  <c r="BH171" i="4"/>
  <c r="BG171" i="4"/>
  <c r="BF171" i="4"/>
  <c r="T171" i="4"/>
  <c r="R171" i="4"/>
  <c r="P171" i="4"/>
  <c r="BI170" i="4"/>
  <c r="BH170" i="4"/>
  <c r="BG170" i="4"/>
  <c r="BF170" i="4"/>
  <c r="T170" i="4"/>
  <c r="R170" i="4"/>
  <c r="P170" i="4"/>
  <c r="BI169" i="4"/>
  <c r="BH169" i="4"/>
  <c r="BG169" i="4"/>
  <c r="BF169" i="4"/>
  <c r="T169" i="4"/>
  <c r="R169" i="4"/>
  <c r="P169" i="4"/>
  <c r="BI168" i="4"/>
  <c r="BH168" i="4"/>
  <c r="BG168" i="4"/>
  <c r="BF168" i="4"/>
  <c r="T168" i="4"/>
  <c r="R168" i="4"/>
  <c r="P168" i="4"/>
  <c r="BI167" i="4"/>
  <c r="BH167" i="4"/>
  <c r="BG167" i="4"/>
  <c r="BF167" i="4"/>
  <c r="T167" i="4"/>
  <c r="R167" i="4"/>
  <c r="P167" i="4"/>
  <c r="BI165" i="4"/>
  <c r="BH165" i="4"/>
  <c r="BG165" i="4"/>
  <c r="BF165" i="4"/>
  <c r="T165" i="4"/>
  <c r="R165" i="4"/>
  <c r="P165" i="4"/>
  <c r="BI164" i="4"/>
  <c r="BH164" i="4"/>
  <c r="BG164" i="4"/>
  <c r="BF164" i="4"/>
  <c r="T164" i="4"/>
  <c r="R164" i="4"/>
  <c r="P164" i="4"/>
  <c r="BI163" i="4"/>
  <c r="BH163" i="4"/>
  <c r="BG163" i="4"/>
  <c r="BF163" i="4"/>
  <c r="T163" i="4"/>
  <c r="R163" i="4"/>
  <c r="P163" i="4"/>
  <c r="BI162" i="4"/>
  <c r="BH162" i="4"/>
  <c r="BG162" i="4"/>
  <c r="BF162" i="4"/>
  <c r="T162" i="4"/>
  <c r="R162" i="4"/>
  <c r="P162" i="4"/>
  <c r="BI161" i="4"/>
  <c r="BH161" i="4"/>
  <c r="BG161" i="4"/>
  <c r="BF161" i="4"/>
  <c r="T161" i="4"/>
  <c r="R161" i="4"/>
  <c r="P161" i="4"/>
  <c r="BI160" i="4"/>
  <c r="BH160" i="4"/>
  <c r="BG160" i="4"/>
  <c r="BF160" i="4"/>
  <c r="T160" i="4"/>
  <c r="R160" i="4"/>
  <c r="P160" i="4"/>
  <c r="BI159" i="4"/>
  <c r="BH159" i="4"/>
  <c r="BG159" i="4"/>
  <c r="BF159" i="4"/>
  <c r="T159" i="4"/>
  <c r="R159" i="4"/>
  <c r="P159" i="4"/>
  <c r="BI158" i="4"/>
  <c r="BH158" i="4"/>
  <c r="BG158" i="4"/>
  <c r="BF158" i="4"/>
  <c r="T158" i="4"/>
  <c r="R158" i="4"/>
  <c r="P158" i="4"/>
  <c r="BI157" i="4"/>
  <c r="BH157" i="4"/>
  <c r="BG157" i="4"/>
  <c r="BF157" i="4"/>
  <c r="T157" i="4"/>
  <c r="R157" i="4"/>
  <c r="P157" i="4"/>
  <c r="BI156" i="4"/>
  <c r="BH156" i="4"/>
  <c r="BG156" i="4"/>
  <c r="BF156" i="4"/>
  <c r="T156" i="4"/>
  <c r="R156" i="4"/>
  <c r="P156" i="4"/>
  <c r="BI155" i="4"/>
  <c r="BH155" i="4"/>
  <c r="BG155" i="4"/>
  <c r="BF155" i="4"/>
  <c r="T155" i="4"/>
  <c r="R155" i="4"/>
  <c r="P155" i="4"/>
  <c r="BI154" i="4"/>
  <c r="BH154" i="4"/>
  <c r="BG154" i="4"/>
  <c r="BF154" i="4"/>
  <c r="T154" i="4"/>
  <c r="R154" i="4"/>
  <c r="P154" i="4"/>
  <c r="BI153" i="4"/>
  <c r="BH153" i="4"/>
  <c r="BG153" i="4"/>
  <c r="BF153" i="4"/>
  <c r="T153" i="4"/>
  <c r="R153" i="4"/>
  <c r="P153" i="4"/>
  <c r="BI152" i="4"/>
  <c r="BH152" i="4"/>
  <c r="BG152" i="4"/>
  <c r="BF152" i="4"/>
  <c r="T152" i="4"/>
  <c r="R152" i="4"/>
  <c r="P152" i="4"/>
  <c r="BI151" i="4"/>
  <c r="BH151" i="4"/>
  <c r="BG151" i="4"/>
  <c r="BF151" i="4"/>
  <c r="T151" i="4"/>
  <c r="R151" i="4"/>
  <c r="P151" i="4"/>
  <c r="BI150" i="4"/>
  <c r="BH150" i="4"/>
  <c r="BG150" i="4"/>
  <c r="BF150" i="4"/>
  <c r="T150" i="4"/>
  <c r="R150" i="4"/>
  <c r="P150" i="4"/>
  <c r="BI149" i="4"/>
  <c r="BH149" i="4"/>
  <c r="BG149" i="4"/>
  <c r="BF149" i="4"/>
  <c r="T149" i="4"/>
  <c r="R149" i="4"/>
  <c r="P149" i="4"/>
  <c r="BI148" i="4"/>
  <c r="BH148" i="4"/>
  <c r="BG148" i="4"/>
  <c r="BF148" i="4"/>
  <c r="T148" i="4"/>
  <c r="R148" i="4"/>
  <c r="P148" i="4"/>
  <c r="BI147" i="4"/>
  <c r="BH147" i="4"/>
  <c r="BG147" i="4"/>
  <c r="BF147" i="4"/>
  <c r="T147" i="4"/>
  <c r="R147" i="4"/>
  <c r="P147" i="4"/>
  <c r="BI146" i="4"/>
  <c r="BH146" i="4"/>
  <c r="BG146" i="4"/>
  <c r="BF146" i="4"/>
  <c r="T146" i="4"/>
  <c r="R146" i="4"/>
  <c r="P146" i="4"/>
  <c r="BI145" i="4"/>
  <c r="BH145" i="4"/>
  <c r="BG145" i="4"/>
  <c r="BF145" i="4"/>
  <c r="T145" i="4"/>
  <c r="R145" i="4"/>
  <c r="P145" i="4"/>
  <c r="BI144" i="4"/>
  <c r="BH144" i="4"/>
  <c r="BG144" i="4"/>
  <c r="BF144" i="4"/>
  <c r="T144" i="4"/>
  <c r="R144" i="4"/>
  <c r="P144" i="4"/>
  <c r="BI143" i="4"/>
  <c r="BH143" i="4"/>
  <c r="BG143" i="4"/>
  <c r="BF143" i="4"/>
  <c r="T143" i="4"/>
  <c r="R143" i="4"/>
  <c r="P143" i="4"/>
  <c r="BI142" i="4"/>
  <c r="BH142" i="4"/>
  <c r="BG142" i="4"/>
  <c r="BF142" i="4"/>
  <c r="T142" i="4"/>
  <c r="R142" i="4"/>
  <c r="P142" i="4"/>
  <c r="BI141" i="4"/>
  <c r="BH141" i="4"/>
  <c r="BG141" i="4"/>
  <c r="BF141" i="4"/>
  <c r="T141" i="4"/>
  <c r="R141" i="4"/>
  <c r="P141" i="4"/>
  <c r="BI140" i="4"/>
  <c r="BH140" i="4"/>
  <c r="BG140" i="4"/>
  <c r="BF140" i="4"/>
  <c r="T140" i="4"/>
  <c r="R140" i="4"/>
  <c r="P140" i="4"/>
  <c r="BI139" i="4"/>
  <c r="BH139" i="4"/>
  <c r="BG139" i="4"/>
  <c r="BF139" i="4"/>
  <c r="T139" i="4"/>
  <c r="R139" i="4"/>
  <c r="P139" i="4"/>
  <c r="BI138" i="4"/>
  <c r="BH138" i="4"/>
  <c r="BG138" i="4"/>
  <c r="BF138" i="4"/>
  <c r="T138" i="4"/>
  <c r="R138" i="4"/>
  <c r="P138" i="4"/>
  <c r="BI136" i="4"/>
  <c r="BH136" i="4"/>
  <c r="BG136" i="4"/>
  <c r="BF136" i="4"/>
  <c r="T136" i="4"/>
  <c r="R136" i="4"/>
  <c r="P136" i="4"/>
  <c r="BI135" i="4"/>
  <c r="BH135" i="4"/>
  <c r="BG135" i="4"/>
  <c r="BF135" i="4"/>
  <c r="T135" i="4"/>
  <c r="R135" i="4"/>
  <c r="P135" i="4"/>
  <c r="BI134" i="4"/>
  <c r="BH134" i="4"/>
  <c r="BG134" i="4"/>
  <c r="BF134" i="4"/>
  <c r="T134" i="4"/>
  <c r="R134" i="4"/>
  <c r="P134" i="4"/>
  <c r="BI133" i="4"/>
  <c r="BH133" i="4"/>
  <c r="BG133" i="4"/>
  <c r="BF133" i="4"/>
  <c r="T133" i="4"/>
  <c r="R133" i="4"/>
  <c r="P133" i="4"/>
  <c r="BI132" i="4"/>
  <c r="BH132" i="4"/>
  <c r="BG132" i="4"/>
  <c r="BF132" i="4"/>
  <c r="T132" i="4"/>
  <c r="R132" i="4"/>
  <c r="P132" i="4"/>
  <c r="BI129" i="4"/>
  <c r="BH129" i="4"/>
  <c r="BG129" i="4"/>
  <c r="BF129" i="4"/>
  <c r="T129" i="4"/>
  <c r="R129" i="4"/>
  <c r="P129" i="4"/>
  <c r="BI128" i="4"/>
  <c r="BH128" i="4"/>
  <c r="BG128" i="4"/>
  <c r="BF128" i="4"/>
  <c r="T128" i="4"/>
  <c r="R128" i="4"/>
  <c r="P128" i="4"/>
  <c r="BI124" i="4"/>
  <c r="BH124" i="4"/>
  <c r="BG124" i="4"/>
  <c r="BF124" i="4"/>
  <c r="T124" i="4"/>
  <c r="R124" i="4"/>
  <c r="P124" i="4"/>
  <c r="J119" i="4"/>
  <c r="J118" i="4"/>
  <c r="F118" i="4"/>
  <c r="F116" i="4"/>
  <c r="E114" i="4"/>
  <c r="J92" i="4"/>
  <c r="J91" i="4"/>
  <c r="F91" i="4"/>
  <c r="F89" i="4"/>
  <c r="E87" i="4"/>
  <c r="J18" i="4"/>
  <c r="E18" i="4"/>
  <c r="F92" i="4" s="1"/>
  <c r="J17" i="4"/>
  <c r="J12" i="4"/>
  <c r="J116" i="4"/>
  <c r="E7" i="4"/>
  <c r="E112" i="4" s="1"/>
  <c r="J37" i="3"/>
  <c r="J36" i="3"/>
  <c r="AY96" i="1"/>
  <c r="J35" i="3"/>
  <c r="AX96" i="1"/>
  <c r="BI272" i="3"/>
  <c r="BH272" i="3"/>
  <c r="BG272" i="3"/>
  <c r="BF272" i="3"/>
  <c r="T272" i="3"/>
  <c r="R272" i="3"/>
  <c r="P272" i="3"/>
  <c r="BI271" i="3"/>
  <c r="BH271" i="3"/>
  <c r="BG271" i="3"/>
  <c r="BF271" i="3"/>
  <c r="T271" i="3"/>
  <c r="R271" i="3"/>
  <c r="P271" i="3"/>
  <c r="BI269" i="3"/>
  <c r="BH269" i="3"/>
  <c r="BG269" i="3"/>
  <c r="BF269" i="3"/>
  <c r="T269" i="3"/>
  <c r="R269" i="3"/>
  <c r="P269" i="3"/>
  <c r="BI268" i="3"/>
  <c r="BH268" i="3"/>
  <c r="BG268" i="3"/>
  <c r="BF268" i="3"/>
  <c r="T268" i="3"/>
  <c r="R268" i="3"/>
  <c r="P268" i="3"/>
  <c r="BI266" i="3"/>
  <c r="BH266" i="3"/>
  <c r="BG266" i="3"/>
  <c r="BF266" i="3"/>
  <c r="T266" i="3"/>
  <c r="T265" i="3"/>
  <c r="R266" i="3"/>
  <c r="R265" i="3"/>
  <c r="P266" i="3"/>
  <c r="P265" i="3" s="1"/>
  <c r="BI264" i="3"/>
  <c r="BH264" i="3"/>
  <c r="BG264" i="3"/>
  <c r="BF264" i="3"/>
  <c r="T264" i="3"/>
  <c r="R264" i="3"/>
  <c r="P264" i="3"/>
  <c r="BI263" i="3"/>
  <c r="BH263" i="3"/>
  <c r="BG263" i="3"/>
  <c r="BF263" i="3"/>
  <c r="T263" i="3"/>
  <c r="R263" i="3"/>
  <c r="P263" i="3"/>
  <c r="BI262" i="3"/>
  <c r="BH262" i="3"/>
  <c r="BG262" i="3"/>
  <c r="BF262" i="3"/>
  <c r="T262" i="3"/>
  <c r="R262" i="3"/>
  <c r="P262" i="3"/>
  <c r="BI261" i="3"/>
  <c r="BH261" i="3"/>
  <c r="BG261" i="3"/>
  <c r="BF261" i="3"/>
  <c r="T261" i="3"/>
  <c r="R261" i="3"/>
  <c r="P261" i="3"/>
  <c r="BI260" i="3"/>
  <c r="BH260" i="3"/>
  <c r="BG260" i="3"/>
  <c r="BF260" i="3"/>
  <c r="T260" i="3"/>
  <c r="R260" i="3"/>
  <c r="P260" i="3"/>
  <c r="BI258" i="3"/>
  <c r="BH258" i="3"/>
  <c r="BG258" i="3"/>
  <c r="BF258" i="3"/>
  <c r="T258" i="3"/>
  <c r="R258" i="3"/>
  <c r="P258" i="3"/>
  <c r="BI257" i="3"/>
  <c r="BH257" i="3"/>
  <c r="BG257" i="3"/>
  <c r="BF257" i="3"/>
  <c r="T257" i="3"/>
  <c r="R257" i="3"/>
  <c r="P257" i="3"/>
  <c r="BI256" i="3"/>
  <c r="BH256" i="3"/>
  <c r="BG256" i="3"/>
  <c r="BF256" i="3"/>
  <c r="T256" i="3"/>
  <c r="R256" i="3"/>
  <c r="P256" i="3"/>
  <c r="BI255" i="3"/>
  <c r="BH255" i="3"/>
  <c r="BG255" i="3"/>
  <c r="BF255" i="3"/>
  <c r="T255" i="3"/>
  <c r="R255" i="3"/>
  <c r="P255" i="3"/>
  <c r="BI254" i="3"/>
  <c r="BH254" i="3"/>
  <c r="BG254" i="3"/>
  <c r="BF254" i="3"/>
  <c r="T254" i="3"/>
  <c r="R254" i="3"/>
  <c r="P254" i="3"/>
  <c r="BI253" i="3"/>
  <c r="BH253" i="3"/>
  <c r="BG253" i="3"/>
  <c r="BF253" i="3"/>
  <c r="T253" i="3"/>
  <c r="R253" i="3"/>
  <c r="P253" i="3"/>
  <c r="BI252" i="3"/>
  <c r="BH252" i="3"/>
  <c r="BG252" i="3"/>
  <c r="BF252" i="3"/>
  <c r="T252" i="3"/>
  <c r="R252" i="3"/>
  <c r="P252" i="3"/>
  <c r="BI251" i="3"/>
  <c r="BH251" i="3"/>
  <c r="BG251" i="3"/>
  <c r="BF251" i="3"/>
  <c r="T251" i="3"/>
  <c r="R251" i="3"/>
  <c r="P251" i="3"/>
  <c r="BI250" i="3"/>
  <c r="BH250" i="3"/>
  <c r="BG250" i="3"/>
  <c r="BF250" i="3"/>
  <c r="T250" i="3"/>
  <c r="R250" i="3"/>
  <c r="P250" i="3"/>
  <c r="BI249" i="3"/>
  <c r="BH249" i="3"/>
  <c r="BG249" i="3"/>
  <c r="BF249" i="3"/>
  <c r="T249" i="3"/>
  <c r="R249" i="3"/>
  <c r="P249" i="3"/>
  <c r="BI248" i="3"/>
  <c r="BH248" i="3"/>
  <c r="BG248" i="3"/>
  <c r="BF248" i="3"/>
  <c r="T248" i="3"/>
  <c r="R248" i="3"/>
  <c r="P248" i="3"/>
  <c r="BI247" i="3"/>
  <c r="BH247" i="3"/>
  <c r="BG247" i="3"/>
  <c r="BF247" i="3"/>
  <c r="T247" i="3"/>
  <c r="R247" i="3"/>
  <c r="P247" i="3"/>
  <c r="BI245" i="3"/>
  <c r="BH245" i="3"/>
  <c r="BG245" i="3"/>
  <c r="BF245" i="3"/>
  <c r="T245" i="3"/>
  <c r="R245" i="3"/>
  <c r="P245" i="3"/>
  <c r="BI244" i="3"/>
  <c r="BH244" i="3"/>
  <c r="BG244" i="3"/>
  <c r="BF244" i="3"/>
  <c r="T244" i="3"/>
  <c r="R244" i="3"/>
  <c r="P244" i="3"/>
  <c r="BI243" i="3"/>
  <c r="BH243" i="3"/>
  <c r="BG243" i="3"/>
  <c r="BF243" i="3"/>
  <c r="T243" i="3"/>
  <c r="R243" i="3"/>
  <c r="P243" i="3"/>
  <c r="BI242" i="3"/>
  <c r="BH242" i="3"/>
  <c r="BG242" i="3"/>
  <c r="BF242" i="3"/>
  <c r="T242" i="3"/>
  <c r="R242" i="3"/>
  <c r="P242" i="3"/>
  <c r="BI241" i="3"/>
  <c r="BH241" i="3"/>
  <c r="BG241" i="3"/>
  <c r="BF241" i="3"/>
  <c r="T241" i="3"/>
  <c r="R241" i="3"/>
  <c r="P241" i="3"/>
  <c r="BI240" i="3"/>
  <c r="BH240" i="3"/>
  <c r="BG240" i="3"/>
  <c r="BF240" i="3"/>
  <c r="T240" i="3"/>
  <c r="R240" i="3"/>
  <c r="P240" i="3"/>
  <c r="BI238" i="3"/>
  <c r="BH238" i="3"/>
  <c r="BG238" i="3"/>
  <c r="BF238" i="3"/>
  <c r="T238" i="3"/>
  <c r="R238" i="3"/>
  <c r="P238" i="3"/>
  <c r="BI237" i="3"/>
  <c r="BH237" i="3"/>
  <c r="BG237" i="3"/>
  <c r="BF237" i="3"/>
  <c r="T237" i="3"/>
  <c r="R237" i="3"/>
  <c r="P237" i="3"/>
  <c r="BI236" i="3"/>
  <c r="BH236" i="3"/>
  <c r="BG236" i="3"/>
  <c r="BF236" i="3"/>
  <c r="T236" i="3"/>
  <c r="R236" i="3"/>
  <c r="P236" i="3"/>
  <c r="BI235" i="3"/>
  <c r="BH235" i="3"/>
  <c r="BG235" i="3"/>
  <c r="BF235" i="3"/>
  <c r="T235" i="3"/>
  <c r="R235" i="3"/>
  <c r="P235" i="3"/>
  <c r="BI234" i="3"/>
  <c r="BH234" i="3"/>
  <c r="BG234" i="3"/>
  <c r="BF234" i="3"/>
  <c r="T234" i="3"/>
  <c r="R234" i="3"/>
  <c r="P234" i="3"/>
  <c r="BI232" i="3"/>
  <c r="BH232" i="3"/>
  <c r="BG232" i="3"/>
  <c r="BF232" i="3"/>
  <c r="T232" i="3"/>
  <c r="R232" i="3"/>
  <c r="P232" i="3"/>
  <c r="BI231" i="3"/>
  <c r="BH231" i="3"/>
  <c r="BG231" i="3"/>
  <c r="BF231" i="3"/>
  <c r="T231" i="3"/>
  <c r="R231" i="3"/>
  <c r="P231" i="3"/>
  <c r="BI230" i="3"/>
  <c r="BH230" i="3"/>
  <c r="BG230" i="3"/>
  <c r="BF230" i="3"/>
  <c r="T230" i="3"/>
  <c r="R230" i="3"/>
  <c r="P230" i="3"/>
  <c r="BI229" i="3"/>
  <c r="BH229" i="3"/>
  <c r="BG229" i="3"/>
  <c r="BF229" i="3"/>
  <c r="T229" i="3"/>
  <c r="R229" i="3"/>
  <c r="P229" i="3"/>
  <c r="BI228" i="3"/>
  <c r="BH228" i="3"/>
  <c r="BG228" i="3"/>
  <c r="BF228" i="3"/>
  <c r="T228" i="3"/>
  <c r="R228" i="3"/>
  <c r="P228" i="3"/>
  <c r="BI227" i="3"/>
  <c r="BH227" i="3"/>
  <c r="BG227" i="3"/>
  <c r="BF227" i="3"/>
  <c r="T227" i="3"/>
  <c r="R227" i="3"/>
  <c r="P227" i="3"/>
  <c r="BI226" i="3"/>
  <c r="BH226" i="3"/>
  <c r="BG226" i="3"/>
  <c r="BF226" i="3"/>
  <c r="T226" i="3"/>
  <c r="R226" i="3"/>
  <c r="P226" i="3"/>
  <c r="BI225" i="3"/>
  <c r="BH225" i="3"/>
  <c r="BG225" i="3"/>
  <c r="BF225" i="3"/>
  <c r="T225" i="3"/>
  <c r="R225" i="3"/>
  <c r="P225" i="3"/>
  <c r="BI224" i="3"/>
  <c r="BH224" i="3"/>
  <c r="BG224" i="3"/>
  <c r="BF224" i="3"/>
  <c r="T224" i="3"/>
  <c r="R224" i="3"/>
  <c r="P224" i="3"/>
  <c r="BI223" i="3"/>
  <c r="BH223" i="3"/>
  <c r="BG223" i="3"/>
  <c r="BF223" i="3"/>
  <c r="T223" i="3"/>
  <c r="R223" i="3"/>
  <c r="P223" i="3"/>
  <c r="BI221" i="3"/>
  <c r="BH221" i="3"/>
  <c r="BG221" i="3"/>
  <c r="BF221" i="3"/>
  <c r="T221" i="3"/>
  <c r="R221" i="3"/>
  <c r="P221" i="3"/>
  <c r="BI220" i="3"/>
  <c r="BH220" i="3"/>
  <c r="BG220" i="3"/>
  <c r="BF220" i="3"/>
  <c r="T220" i="3"/>
  <c r="R220" i="3"/>
  <c r="P220" i="3"/>
  <c r="BI219" i="3"/>
  <c r="BH219" i="3"/>
  <c r="BG219" i="3"/>
  <c r="BF219" i="3"/>
  <c r="T219" i="3"/>
  <c r="R219" i="3"/>
  <c r="P219" i="3"/>
  <c r="BI218" i="3"/>
  <c r="BH218" i="3"/>
  <c r="BG218" i="3"/>
  <c r="BF218" i="3"/>
  <c r="T218" i="3"/>
  <c r="R218" i="3"/>
  <c r="P218" i="3"/>
  <c r="BI217" i="3"/>
  <c r="BH217" i="3"/>
  <c r="BG217" i="3"/>
  <c r="BF217" i="3"/>
  <c r="T217" i="3"/>
  <c r="R217" i="3"/>
  <c r="P217" i="3"/>
  <c r="BI216" i="3"/>
  <c r="BH216" i="3"/>
  <c r="BG216" i="3"/>
  <c r="BF216" i="3"/>
  <c r="T216" i="3"/>
  <c r="R216" i="3"/>
  <c r="P216" i="3"/>
  <c r="BI214" i="3"/>
  <c r="BH214" i="3"/>
  <c r="BG214" i="3"/>
  <c r="BF214" i="3"/>
  <c r="T214" i="3"/>
  <c r="R214" i="3"/>
  <c r="P214" i="3"/>
  <c r="BI213" i="3"/>
  <c r="BH213" i="3"/>
  <c r="BG213" i="3"/>
  <c r="BF213" i="3"/>
  <c r="T213" i="3"/>
  <c r="R213" i="3"/>
  <c r="P213" i="3"/>
  <c r="BI212" i="3"/>
  <c r="BH212" i="3"/>
  <c r="BG212" i="3"/>
  <c r="BF212" i="3"/>
  <c r="T212" i="3"/>
  <c r="R212" i="3"/>
  <c r="P212" i="3"/>
  <c r="BI211" i="3"/>
  <c r="BH211" i="3"/>
  <c r="BG211" i="3"/>
  <c r="BF211" i="3"/>
  <c r="T211" i="3"/>
  <c r="R211" i="3"/>
  <c r="P211" i="3"/>
  <c r="BI210" i="3"/>
  <c r="BH210" i="3"/>
  <c r="BG210" i="3"/>
  <c r="BF210" i="3"/>
  <c r="T210" i="3"/>
  <c r="R210" i="3"/>
  <c r="P210" i="3"/>
  <c r="BI209" i="3"/>
  <c r="BH209" i="3"/>
  <c r="BG209" i="3"/>
  <c r="BF209" i="3"/>
  <c r="T209" i="3"/>
  <c r="R209" i="3"/>
  <c r="P209" i="3"/>
  <c r="BI206" i="3"/>
  <c r="BH206" i="3"/>
  <c r="BG206" i="3"/>
  <c r="BF206" i="3"/>
  <c r="T206" i="3"/>
  <c r="T205" i="3"/>
  <c r="R206" i="3"/>
  <c r="R205" i="3" s="1"/>
  <c r="P206" i="3"/>
  <c r="P205" i="3" s="1"/>
  <c r="BI204" i="3"/>
  <c r="BH204" i="3"/>
  <c r="BG204" i="3"/>
  <c r="BF204" i="3"/>
  <c r="T204" i="3"/>
  <c r="T203" i="3" s="1"/>
  <c r="R204" i="3"/>
  <c r="R203" i="3"/>
  <c r="P204" i="3"/>
  <c r="P203" i="3" s="1"/>
  <c r="BI202" i="3"/>
  <c r="BH202" i="3"/>
  <c r="BG202" i="3"/>
  <c r="BF202" i="3"/>
  <c r="T202" i="3"/>
  <c r="T201" i="3" s="1"/>
  <c r="R202" i="3"/>
  <c r="R201" i="3" s="1"/>
  <c r="P202" i="3"/>
  <c r="P201" i="3"/>
  <c r="BI200" i="3"/>
  <c r="BH200" i="3"/>
  <c r="BG200" i="3"/>
  <c r="BF200" i="3"/>
  <c r="T200" i="3"/>
  <c r="R200" i="3"/>
  <c r="P200" i="3"/>
  <c r="BI199" i="3"/>
  <c r="BH199" i="3"/>
  <c r="BG199" i="3"/>
  <c r="BF199" i="3"/>
  <c r="T199" i="3"/>
  <c r="R199" i="3"/>
  <c r="P199" i="3"/>
  <c r="BI198" i="3"/>
  <c r="BH198" i="3"/>
  <c r="BG198" i="3"/>
  <c r="BF198" i="3"/>
  <c r="T198" i="3"/>
  <c r="R198" i="3"/>
  <c r="P198" i="3"/>
  <c r="BI197" i="3"/>
  <c r="BH197" i="3"/>
  <c r="BG197" i="3"/>
  <c r="BF197" i="3"/>
  <c r="T197" i="3"/>
  <c r="R197" i="3"/>
  <c r="P197" i="3"/>
  <c r="BI195" i="3"/>
  <c r="BH195" i="3"/>
  <c r="BG195" i="3"/>
  <c r="BF195" i="3"/>
  <c r="T195" i="3"/>
  <c r="R195" i="3"/>
  <c r="P195" i="3"/>
  <c r="BI194" i="3"/>
  <c r="BH194" i="3"/>
  <c r="BG194" i="3"/>
  <c r="BF194" i="3"/>
  <c r="T194" i="3"/>
  <c r="R194" i="3"/>
  <c r="P194" i="3"/>
  <c r="BI193" i="3"/>
  <c r="BH193" i="3"/>
  <c r="BG193" i="3"/>
  <c r="BF193" i="3"/>
  <c r="T193" i="3"/>
  <c r="R193" i="3"/>
  <c r="P193" i="3"/>
  <c r="BI192" i="3"/>
  <c r="BH192" i="3"/>
  <c r="BG192" i="3"/>
  <c r="BF192" i="3"/>
  <c r="T192" i="3"/>
  <c r="R192" i="3"/>
  <c r="P192" i="3"/>
  <c r="BI191" i="3"/>
  <c r="BH191" i="3"/>
  <c r="BG191" i="3"/>
  <c r="BF191" i="3"/>
  <c r="T191" i="3"/>
  <c r="R191" i="3"/>
  <c r="P191" i="3"/>
  <c r="BI190" i="3"/>
  <c r="BH190" i="3"/>
  <c r="BG190" i="3"/>
  <c r="BF190" i="3"/>
  <c r="T190" i="3"/>
  <c r="R190" i="3"/>
  <c r="P190" i="3"/>
  <c r="BI189" i="3"/>
  <c r="BH189" i="3"/>
  <c r="BG189" i="3"/>
  <c r="BF189" i="3"/>
  <c r="T189" i="3"/>
  <c r="R189" i="3"/>
  <c r="P189" i="3"/>
  <c r="BI188" i="3"/>
  <c r="BH188" i="3"/>
  <c r="BG188" i="3"/>
  <c r="BF188" i="3"/>
  <c r="T188" i="3"/>
  <c r="R188" i="3"/>
  <c r="P188" i="3"/>
  <c r="BI187" i="3"/>
  <c r="BH187" i="3"/>
  <c r="BG187" i="3"/>
  <c r="BF187" i="3"/>
  <c r="T187" i="3"/>
  <c r="R187" i="3"/>
  <c r="P187" i="3"/>
  <c r="BI186" i="3"/>
  <c r="BH186" i="3"/>
  <c r="BG186" i="3"/>
  <c r="BF186" i="3"/>
  <c r="T186" i="3"/>
  <c r="R186" i="3"/>
  <c r="P186" i="3"/>
  <c r="BI185" i="3"/>
  <c r="BH185" i="3"/>
  <c r="BG185" i="3"/>
  <c r="BF185" i="3"/>
  <c r="T185" i="3"/>
  <c r="R185" i="3"/>
  <c r="P185" i="3"/>
  <c r="BI184" i="3"/>
  <c r="BH184" i="3"/>
  <c r="BG184" i="3"/>
  <c r="BF184" i="3"/>
  <c r="T184" i="3"/>
  <c r="R184" i="3"/>
  <c r="P184" i="3"/>
  <c r="BI183" i="3"/>
  <c r="BH183" i="3"/>
  <c r="BG183" i="3"/>
  <c r="BF183" i="3"/>
  <c r="T183" i="3"/>
  <c r="R183" i="3"/>
  <c r="P183" i="3"/>
  <c r="BI182" i="3"/>
  <c r="BH182" i="3"/>
  <c r="BG182" i="3"/>
  <c r="BF182" i="3"/>
  <c r="T182" i="3"/>
  <c r="R182" i="3"/>
  <c r="P182" i="3"/>
  <c r="BI180" i="3"/>
  <c r="BH180" i="3"/>
  <c r="BG180" i="3"/>
  <c r="BF180" i="3"/>
  <c r="T180" i="3"/>
  <c r="R180" i="3"/>
  <c r="P180" i="3"/>
  <c r="BI179" i="3"/>
  <c r="BH179" i="3"/>
  <c r="BG179" i="3"/>
  <c r="BF179" i="3"/>
  <c r="T179" i="3"/>
  <c r="R179" i="3"/>
  <c r="P179" i="3"/>
  <c r="BI178" i="3"/>
  <c r="BH178" i="3"/>
  <c r="BG178" i="3"/>
  <c r="BF178" i="3"/>
  <c r="T178" i="3"/>
  <c r="R178" i="3"/>
  <c r="P178" i="3"/>
  <c r="BI177" i="3"/>
  <c r="BH177" i="3"/>
  <c r="BG177" i="3"/>
  <c r="BF177" i="3"/>
  <c r="T177" i="3"/>
  <c r="R177" i="3"/>
  <c r="P177" i="3"/>
  <c r="BI176" i="3"/>
  <c r="BH176" i="3"/>
  <c r="BG176" i="3"/>
  <c r="BF176" i="3"/>
  <c r="T176" i="3"/>
  <c r="R176" i="3"/>
  <c r="P176" i="3"/>
  <c r="BI175" i="3"/>
  <c r="BH175" i="3"/>
  <c r="BG175" i="3"/>
  <c r="BF175" i="3"/>
  <c r="T175" i="3"/>
  <c r="R175" i="3"/>
  <c r="P175" i="3"/>
  <c r="BI174" i="3"/>
  <c r="BH174" i="3"/>
  <c r="BG174" i="3"/>
  <c r="BF174" i="3"/>
  <c r="T174" i="3"/>
  <c r="R174" i="3"/>
  <c r="P174" i="3"/>
  <c r="BI172" i="3"/>
  <c r="BH172" i="3"/>
  <c r="BG172" i="3"/>
  <c r="BF172" i="3"/>
  <c r="T172" i="3"/>
  <c r="R172" i="3"/>
  <c r="P172" i="3"/>
  <c r="BI171" i="3"/>
  <c r="BH171" i="3"/>
  <c r="BG171" i="3"/>
  <c r="BF171" i="3"/>
  <c r="T171" i="3"/>
  <c r="R171" i="3"/>
  <c r="P171" i="3"/>
  <c r="BI170" i="3"/>
  <c r="BH170" i="3"/>
  <c r="BG170" i="3"/>
  <c r="BF170" i="3"/>
  <c r="T170" i="3"/>
  <c r="R170" i="3"/>
  <c r="P170" i="3"/>
  <c r="BI169" i="3"/>
  <c r="BH169" i="3"/>
  <c r="BG169" i="3"/>
  <c r="BF169" i="3"/>
  <c r="T169" i="3"/>
  <c r="R169" i="3"/>
  <c r="P169" i="3"/>
  <c r="BI168" i="3"/>
  <c r="BH168" i="3"/>
  <c r="BG168" i="3"/>
  <c r="BF168" i="3"/>
  <c r="T168" i="3"/>
  <c r="R168" i="3"/>
  <c r="P168" i="3"/>
  <c r="BI166" i="3"/>
  <c r="BH166" i="3"/>
  <c r="BG166" i="3"/>
  <c r="BF166" i="3"/>
  <c r="T166" i="3"/>
  <c r="R166" i="3"/>
  <c r="P166" i="3"/>
  <c r="BI165" i="3"/>
  <c r="BH165" i="3"/>
  <c r="BG165" i="3"/>
  <c r="BF165" i="3"/>
  <c r="T165" i="3"/>
  <c r="R165" i="3"/>
  <c r="P165" i="3"/>
  <c r="BI164" i="3"/>
  <c r="BH164" i="3"/>
  <c r="BG164" i="3"/>
  <c r="BF164" i="3"/>
  <c r="T164" i="3"/>
  <c r="R164" i="3"/>
  <c r="P164" i="3"/>
  <c r="BI163" i="3"/>
  <c r="BH163" i="3"/>
  <c r="BG163" i="3"/>
  <c r="BF163" i="3"/>
  <c r="T163" i="3"/>
  <c r="R163" i="3"/>
  <c r="P163" i="3"/>
  <c r="BI162" i="3"/>
  <c r="BH162" i="3"/>
  <c r="BG162" i="3"/>
  <c r="BF162" i="3"/>
  <c r="T162" i="3"/>
  <c r="R162" i="3"/>
  <c r="P162" i="3"/>
  <c r="BI161" i="3"/>
  <c r="BH161" i="3"/>
  <c r="BG161" i="3"/>
  <c r="BF161" i="3"/>
  <c r="T161" i="3"/>
  <c r="R161" i="3"/>
  <c r="P161" i="3"/>
  <c r="BI160" i="3"/>
  <c r="BH160" i="3"/>
  <c r="BG160" i="3"/>
  <c r="BF160" i="3"/>
  <c r="T160" i="3"/>
  <c r="R160" i="3"/>
  <c r="P160" i="3"/>
  <c r="BI159" i="3"/>
  <c r="BH159" i="3"/>
  <c r="BG159" i="3"/>
  <c r="BF159" i="3"/>
  <c r="T159" i="3"/>
  <c r="R159" i="3"/>
  <c r="P159" i="3"/>
  <c r="BI158" i="3"/>
  <c r="BH158" i="3"/>
  <c r="BG158" i="3"/>
  <c r="BF158" i="3"/>
  <c r="T158" i="3"/>
  <c r="R158" i="3"/>
  <c r="P158" i="3"/>
  <c r="BI157" i="3"/>
  <c r="BH157" i="3"/>
  <c r="BG157" i="3"/>
  <c r="BF157" i="3"/>
  <c r="T157" i="3"/>
  <c r="R157" i="3"/>
  <c r="P157" i="3"/>
  <c r="BI155" i="3"/>
  <c r="BH155" i="3"/>
  <c r="BG155" i="3"/>
  <c r="BF155" i="3"/>
  <c r="T155" i="3"/>
  <c r="R155" i="3"/>
  <c r="P155" i="3"/>
  <c r="BI154" i="3"/>
  <c r="BH154" i="3"/>
  <c r="BG154" i="3"/>
  <c r="BF154" i="3"/>
  <c r="T154" i="3"/>
  <c r="R154" i="3"/>
  <c r="P154" i="3"/>
  <c r="BI153" i="3"/>
  <c r="BH153" i="3"/>
  <c r="BG153" i="3"/>
  <c r="BF153" i="3"/>
  <c r="T153" i="3"/>
  <c r="R153" i="3"/>
  <c r="P153" i="3"/>
  <c r="BI152" i="3"/>
  <c r="BH152" i="3"/>
  <c r="BG152" i="3"/>
  <c r="BF152" i="3"/>
  <c r="T152" i="3"/>
  <c r="R152" i="3"/>
  <c r="P152" i="3"/>
  <c r="BI151" i="3"/>
  <c r="BH151" i="3"/>
  <c r="BG151" i="3"/>
  <c r="BF151" i="3"/>
  <c r="T151" i="3"/>
  <c r="R151" i="3"/>
  <c r="P151" i="3"/>
  <c r="BI149" i="3"/>
  <c r="BH149" i="3"/>
  <c r="BG149" i="3"/>
  <c r="BF149" i="3"/>
  <c r="T149" i="3"/>
  <c r="R149" i="3"/>
  <c r="P149" i="3"/>
  <c r="BI148" i="3"/>
  <c r="BH148" i="3"/>
  <c r="BG148" i="3"/>
  <c r="BF148" i="3"/>
  <c r="T148" i="3"/>
  <c r="R148" i="3"/>
  <c r="P148" i="3"/>
  <c r="BI147" i="3"/>
  <c r="BH147" i="3"/>
  <c r="BG147" i="3"/>
  <c r="BF147" i="3"/>
  <c r="T147" i="3"/>
  <c r="R147" i="3"/>
  <c r="P147" i="3"/>
  <c r="BI146" i="3"/>
  <c r="BH146" i="3"/>
  <c r="BG146" i="3"/>
  <c r="BF146" i="3"/>
  <c r="T146" i="3"/>
  <c r="R146" i="3"/>
  <c r="P146" i="3"/>
  <c r="BI145" i="3"/>
  <c r="BH145" i="3"/>
  <c r="BG145" i="3"/>
  <c r="BF145" i="3"/>
  <c r="T145" i="3"/>
  <c r="R145" i="3"/>
  <c r="P145" i="3"/>
  <c r="BI144" i="3"/>
  <c r="BH144" i="3"/>
  <c r="BG144" i="3"/>
  <c r="BF144" i="3"/>
  <c r="T144" i="3"/>
  <c r="R144" i="3"/>
  <c r="P144" i="3"/>
  <c r="BI143" i="3"/>
  <c r="BH143" i="3"/>
  <c r="BG143" i="3"/>
  <c r="BF143" i="3"/>
  <c r="T143" i="3"/>
  <c r="R143" i="3"/>
  <c r="P143" i="3"/>
  <c r="F133" i="3"/>
  <c r="E131" i="3"/>
  <c r="F89" i="3"/>
  <c r="E87" i="3"/>
  <c r="J24" i="3"/>
  <c r="E24" i="3"/>
  <c r="J136" i="3" s="1"/>
  <c r="J23" i="3"/>
  <c r="J21" i="3"/>
  <c r="E21" i="3"/>
  <c r="J91" i="3" s="1"/>
  <c r="J20" i="3"/>
  <c r="J18" i="3"/>
  <c r="E18" i="3"/>
  <c r="F92" i="3" s="1"/>
  <c r="J17" i="3"/>
  <c r="J15" i="3"/>
  <c r="E15" i="3"/>
  <c r="F135" i="3" s="1"/>
  <c r="J14" i="3"/>
  <c r="J12" i="3"/>
  <c r="J89" i="3"/>
  <c r="E7" i="3"/>
  <c r="E85" i="3" s="1"/>
  <c r="J37" i="2"/>
  <c r="J36" i="2"/>
  <c r="AY95" i="1"/>
  <c r="J35" i="2"/>
  <c r="AX95" i="1"/>
  <c r="BI981" i="2"/>
  <c r="BH981" i="2"/>
  <c r="BG981" i="2"/>
  <c r="BF981" i="2"/>
  <c r="T981" i="2"/>
  <c r="R981" i="2"/>
  <c r="P981" i="2"/>
  <c r="BI979" i="2"/>
  <c r="BH979" i="2"/>
  <c r="BG979" i="2"/>
  <c r="BF979" i="2"/>
  <c r="T979" i="2"/>
  <c r="R979" i="2"/>
  <c r="P979" i="2"/>
  <c r="BI966" i="2"/>
  <c r="BH966" i="2"/>
  <c r="BG966" i="2"/>
  <c r="BF966" i="2"/>
  <c r="T966" i="2"/>
  <c r="R966" i="2"/>
  <c r="P966" i="2"/>
  <c r="BI961" i="2"/>
  <c r="BH961" i="2"/>
  <c r="BG961" i="2"/>
  <c r="BF961" i="2"/>
  <c r="T961" i="2"/>
  <c r="R961" i="2"/>
  <c r="P961" i="2"/>
  <c r="BI959" i="2"/>
  <c r="BH959" i="2"/>
  <c r="BG959" i="2"/>
  <c r="BF959" i="2"/>
  <c r="T959" i="2"/>
  <c r="R959" i="2"/>
  <c r="P959" i="2"/>
  <c r="BI957" i="2"/>
  <c r="BH957" i="2"/>
  <c r="BG957" i="2"/>
  <c r="BF957" i="2"/>
  <c r="T957" i="2"/>
  <c r="R957" i="2"/>
  <c r="P957" i="2"/>
  <c r="BI955" i="2"/>
  <c r="BH955" i="2"/>
  <c r="BG955" i="2"/>
  <c r="BF955" i="2"/>
  <c r="T955" i="2"/>
  <c r="R955" i="2"/>
  <c r="P955" i="2"/>
  <c r="BI953" i="2"/>
  <c r="BH953" i="2"/>
  <c r="BG953" i="2"/>
  <c r="BF953" i="2"/>
  <c r="T953" i="2"/>
  <c r="R953" i="2"/>
  <c r="P953" i="2"/>
  <c r="BI949" i="2"/>
  <c r="BH949" i="2"/>
  <c r="BG949" i="2"/>
  <c r="BF949" i="2"/>
  <c r="T949" i="2"/>
  <c r="R949" i="2"/>
  <c r="P949" i="2"/>
  <c r="BI946" i="2"/>
  <c r="BH946" i="2"/>
  <c r="BG946" i="2"/>
  <c r="BF946" i="2"/>
  <c r="T946" i="2"/>
  <c r="R946" i="2"/>
  <c r="P946" i="2"/>
  <c r="BI944" i="2"/>
  <c r="BH944" i="2"/>
  <c r="BG944" i="2"/>
  <c r="BF944" i="2"/>
  <c r="T944" i="2"/>
  <c r="R944" i="2"/>
  <c r="P944" i="2"/>
  <c r="BI942" i="2"/>
  <c r="BH942" i="2"/>
  <c r="BG942" i="2"/>
  <c r="BF942" i="2"/>
  <c r="T942" i="2"/>
  <c r="R942" i="2"/>
  <c r="P942" i="2"/>
  <c r="BI940" i="2"/>
  <c r="BH940" i="2"/>
  <c r="BG940" i="2"/>
  <c r="BF940" i="2"/>
  <c r="T940" i="2"/>
  <c r="R940" i="2"/>
  <c r="P940" i="2"/>
  <c r="BI938" i="2"/>
  <c r="BH938" i="2"/>
  <c r="BG938" i="2"/>
  <c r="BF938" i="2"/>
  <c r="T938" i="2"/>
  <c r="R938" i="2"/>
  <c r="P938" i="2"/>
  <c r="BI936" i="2"/>
  <c r="BH936" i="2"/>
  <c r="BG936" i="2"/>
  <c r="BF936" i="2"/>
  <c r="T936" i="2"/>
  <c r="R936" i="2"/>
  <c r="P936" i="2"/>
  <c r="BI934" i="2"/>
  <c r="BH934" i="2"/>
  <c r="BG934" i="2"/>
  <c r="BF934" i="2"/>
  <c r="T934" i="2"/>
  <c r="R934" i="2"/>
  <c r="P934" i="2"/>
  <c r="BI922" i="2"/>
  <c r="BH922" i="2"/>
  <c r="BG922" i="2"/>
  <c r="BF922" i="2"/>
  <c r="T922" i="2"/>
  <c r="R922" i="2"/>
  <c r="P922" i="2"/>
  <c r="BI918" i="2"/>
  <c r="BH918" i="2"/>
  <c r="BG918" i="2"/>
  <c r="BF918" i="2"/>
  <c r="T918" i="2"/>
  <c r="R918" i="2"/>
  <c r="P918" i="2"/>
  <c r="BI916" i="2"/>
  <c r="BH916" i="2"/>
  <c r="BG916" i="2"/>
  <c r="BF916" i="2"/>
  <c r="T916" i="2"/>
  <c r="R916" i="2"/>
  <c r="P916" i="2"/>
  <c r="BI914" i="2"/>
  <c r="BH914" i="2"/>
  <c r="BG914" i="2"/>
  <c r="BF914" i="2"/>
  <c r="T914" i="2"/>
  <c r="R914" i="2"/>
  <c r="P914" i="2"/>
  <c r="BI910" i="2"/>
  <c r="BH910" i="2"/>
  <c r="BG910" i="2"/>
  <c r="BF910" i="2"/>
  <c r="T910" i="2"/>
  <c r="R910" i="2"/>
  <c r="P910" i="2"/>
  <c r="BI907" i="2"/>
  <c r="BH907" i="2"/>
  <c r="BG907" i="2"/>
  <c r="BF907" i="2"/>
  <c r="T907" i="2"/>
  <c r="R907" i="2"/>
  <c r="P907" i="2"/>
  <c r="BI903" i="2"/>
  <c r="BH903" i="2"/>
  <c r="BG903" i="2"/>
  <c r="BF903" i="2"/>
  <c r="T903" i="2"/>
  <c r="R903" i="2"/>
  <c r="P903" i="2"/>
  <c r="BI901" i="2"/>
  <c r="BH901" i="2"/>
  <c r="BG901" i="2"/>
  <c r="BF901" i="2"/>
  <c r="T901" i="2"/>
  <c r="R901" i="2"/>
  <c r="P901" i="2"/>
  <c r="BI899" i="2"/>
  <c r="BH899" i="2"/>
  <c r="BG899" i="2"/>
  <c r="BF899" i="2"/>
  <c r="T899" i="2"/>
  <c r="R899" i="2"/>
  <c r="P899" i="2"/>
  <c r="BI897" i="2"/>
  <c r="BH897" i="2"/>
  <c r="BG897" i="2"/>
  <c r="BF897" i="2"/>
  <c r="T897" i="2"/>
  <c r="R897" i="2"/>
  <c r="P897" i="2"/>
  <c r="BI895" i="2"/>
  <c r="BH895" i="2"/>
  <c r="BG895" i="2"/>
  <c r="BF895" i="2"/>
  <c r="T895" i="2"/>
  <c r="R895" i="2"/>
  <c r="P895" i="2"/>
  <c r="BI893" i="2"/>
  <c r="BH893" i="2"/>
  <c r="BG893" i="2"/>
  <c r="BF893" i="2"/>
  <c r="T893" i="2"/>
  <c r="R893" i="2"/>
  <c r="P893" i="2"/>
  <c r="BI889" i="2"/>
  <c r="BH889" i="2"/>
  <c r="BG889" i="2"/>
  <c r="BF889" i="2"/>
  <c r="T889" i="2"/>
  <c r="R889" i="2"/>
  <c r="P889" i="2"/>
  <c r="BI887" i="2"/>
  <c r="BH887" i="2"/>
  <c r="BG887" i="2"/>
  <c r="BF887" i="2"/>
  <c r="T887" i="2"/>
  <c r="R887" i="2"/>
  <c r="P887" i="2"/>
  <c r="BI885" i="2"/>
  <c r="BH885" i="2"/>
  <c r="BG885" i="2"/>
  <c r="BF885" i="2"/>
  <c r="T885" i="2"/>
  <c r="R885" i="2"/>
  <c r="P885" i="2"/>
  <c r="BI883" i="2"/>
  <c r="BH883" i="2"/>
  <c r="BG883" i="2"/>
  <c r="BF883" i="2"/>
  <c r="T883" i="2"/>
  <c r="R883" i="2"/>
  <c r="P883" i="2"/>
  <c r="BI881" i="2"/>
  <c r="BH881" i="2"/>
  <c r="BG881" i="2"/>
  <c r="BF881" i="2"/>
  <c r="T881" i="2"/>
  <c r="R881" i="2"/>
  <c r="P881" i="2"/>
  <c r="BI879" i="2"/>
  <c r="BH879" i="2"/>
  <c r="BG879" i="2"/>
  <c r="BF879" i="2"/>
  <c r="T879" i="2"/>
  <c r="R879" i="2"/>
  <c r="P879" i="2"/>
  <c r="BI870" i="2"/>
  <c r="BH870" i="2"/>
  <c r="BG870" i="2"/>
  <c r="BF870" i="2"/>
  <c r="T870" i="2"/>
  <c r="R870" i="2"/>
  <c r="P870" i="2"/>
  <c r="BI868" i="2"/>
  <c r="BH868" i="2"/>
  <c r="BG868" i="2"/>
  <c r="BF868" i="2"/>
  <c r="T868" i="2"/>
  <c r="R868" i="2"/>
  <c r="P868" i="2"/>
  <c r="BI864" i="2"/>
  <c r="BH864" i="2"/>
  <c r="BG864" i="2"/>
  <c r="BF864" i="2"/>
  <c r="T864" i="2"/>
  <c r="R864" i="2"/>
  <c r="P864" i="2"/>
  <c r="BI862" i="2"/>
  <c r="BH862" i="2"/>
  <c r="BG862" i="2"/>
  <c r="BF862" i="2"/>
  <c r="T862" i="2"/>
  <c r="R862" i="2"/>
  <c r="P862" i="2"/>
  <c r="BI860" i="2"/>
  <c r="BH860" i="2"/>
  <c r="BG860" i="2"/>
  <c r="BF860" i="2"/>
  <c r="T860" i="2"/>
  <c r="R860" i="2"/>
  <c r="P860" i="2"/>
  <c r="BI857" i="2"/>
  <c r="BH857" i="2"/>
  <c r="BG857" i="2"/>
  <c r="BF857" i="2"/>
  <c r="T857" i="2"/>
  <c r="R857" i="2"/>
  <c r="P857" i="2"/>
  <c r="BI854" i="2"/>
  <c r="BH854" i="2"/>
  <c r="BG854" i="2"/>
  <c r="BF854" i="2"/>
  <c r="T854" i="2"/>
  <c r="R854" i="2"/>
  <c r="P854" i="2"/>
  <c r="BI852" i="2"/>
  <c r="BH852" i="2"/>
  <c r="BG852" i="2"/>
  <c r="BF852" i="2"/>
  <c r="T852" i="2"/>
  <c r="R852" i="2"/>
  <c r="P852" i="2"/>
  <c r="BI850" i="2"/>
  <c r="BH850" i="2"/>
  <c r="BG850" i="2"/>
  <c r="BF850" i="2"/>
  <c r="T850" i="2"/>
  <c r="R850" i="2"/>
  <c r="P850" i="2"/>
  <c r="BI849" i="2"/>
  <c r="BH849" i="2"/>
  <c r="BG849" i="2"/>
  <c r="BF849" i="2"/>
  <c r="T849" i="2"/>
  <c r="R849" i="2"/>
  <c r="P849" i="2"/>
  <c r="BI845" i="2"/>
  <c r="BH845" i="2"/>
  <c r="BG845" i="2"/>
  <c r="BF845" i="2"/>
  <c r="T845" i="2"/>
  <c r="R845" i="2"/>
  <c r="P845" i="2"/>
  <c r="BI844" i="2"/>
  <c r="BH844" i="2"/>
  <c r="BG844" i="2"/>
  <c r="BF844" i="2"/>
  <c r="T844" i="2"/>
  <c r="R844" i="2"/>
  <c r="P844" i="2"/>
  <c r="BI840" i="2"/>
  <c r="BH840" i="2"/>
  <c r="BG840" i="2"/>
  <c r="BF840" i="2"/>
  <c r="T840" i="2"/>
  <c r="R840" i="2"/>
  <c r="P840" i="2"/>
  <c r="BI836" i="2"/>
  <c r="BH836" i="2"/>
  <c r="BG836" i="2"/>
  <c r="BF836" i="2"/>
  <c r="T836" i="2"/>
  <c r="R836" i="2"/>
  <c r="P836" i="2"/>
  <c r="BI832" i="2"/>
  <c r="BH832" i="2"/>
  <c r="BG832" i="2"/>
  <c r="BF832" i="2"/>
  <c r="T832" i="2"/>
  <c r="R832" i="2"/>
  <c r="P832" i="2"/>
  <c r="BI827" i="2"/>
  <c r="BH827" i="2"/>
  <c r="BG827" i="2"/>
  <c r="BF827" i="2"/>
  <c r="T827" i="2"/>
  <c r="R827" i="2"/>
  <c r="P827" i="2"/>
  <c r="BI824" i="2"/>
  <c r="BH824" i="2"/>
  <c r="BG824" i="2"/>
  <c r="BF824" i="2"/>
  <c r="T824" i="2"/>
  <c r="R824" i="2"/>
  <c r="P824" i="2"/>
  <c r="BI819" i="2"/>
  <c r="BH819" i="2"/>
  <c r="BG819" i="2"/>
  <c r="BF819" i="2"/>
  <c r="T819" i="2"/>
  <c r="R819" i="2"/>
  <c r="P819" i="2"/>
  <c r="BI813" i="2"/>
  <c r="BH813" i="2"/>
  <c r="BG813" i="2"/>
  <c r="BF813" i="2"/>
  <c r="T813" i="2"/>
  <c r="R813" i="2"/>
  <c r="P813" i="2"/>
  <c r="BI811" i="2"/>
  <c r="BH811" i="2"/>
  <c r="BG811" i="2"/>
  <c r="BF811" i="2"/>
  <c r="T811" i="2"/>
  <c r="R811" i="2"/>
  <c r="P811" i="2"/>
  <c r="BI809" i="2"/>
  <c r="BH809" i="2"/>
  <c r="BG809" i="2"/>
  <c r="BF809" i="2"/>
  <c r="T809" i="2"/>
  <c r="R809" i="2"/>
  <c r="P809" i="2"/>
  <c r="BI805" i="2"/>
  <c r="BH805" i="2"/>
  <c r="BG805" i="2"/>
  <c r="BF805" i="2"/>
  <c r="T805" i="2"/>
  <c r="R805" i="2"/>
  <c r="P805" i="2"/>
  <c r="BI800" i="2"/>
  <c r="BH800" i="2"/>
  <c r="BG800" i="2"/>
  <c r="BF800" i="2"/>
  <c r="T800" i="2"/>
  <c r="R800" i="2"/>
  <c r="P800" i="2"/>
  <c r="BI797" i="2"/>
  <c r="BH797" i="2"/>
  <c r="BG797" i="2"/>
  <c r="BF797" i="2"/>
  <c r="T797" i="2"/>
  <c r="R797" i="2"/>
  <c r="P797" i="2"/>
  <c r="BI794" i="2"/>
  <c r="BH794" i="2"/>
  <c r="BG794" i="2"/>
  <c r="BF794" i="2"/>
  <c r="T794" i="2"/>
  <c r="R794" i="2"/>
  <c r="P794" i="2"/>
  <c r="BI790" i="2"/>
  <c r="BH790" i="2"/>
  <c r="BG790" i="2"/>
  <c r="BF790" i="2"/>
  <c r="T790" i="2"/>
  <c r="R790" i="2"/>
  <c r="P790" i="2"/>
  <c r="BI786" i="2"/>
  <c r="BH786" i="2"/>
  <c r="BG786" i="2"/>
  <c r="BF786" i="2"/>
  <c r="T786" i="2"/>
  <c r="R786" i="2"/>
  <c r="P786" i="2"/>
  <c r="BI783" i="2"/>
  <c r="BH783" i="2"/>
  <c r="BG783" i="2"/>
  <c r="BF783" i="2"/>
  <c r="T783" i="2"/>
  <c r="R783" i="2"/>
  <c r="P783" i="2"/>
  <c r="BI780" i="2"/>
  <c r="BH780" i="2"/>
  <c r="BG780" i="2"/>
  <c r="BF780" i="2"/>
  <c r="T780" i="2"/>
  <c r="R780" i="2"/>
  <c r="P780" i="2"/>
  <c r="BI778" i="2"/>
  <c r="BH778" i="2"/>
  <c r="BG778" i="2"/>
  <c r="BF778" i="2"/>
  <c r="T778" i="2"/>
  <c r="R778" i="2"/>
  <c r="P778" i="2"/>
  <c r="BI776" i="2"/>
  <c r="BH776" i="2"/>
  <c r="BG776" i="2"/>
  <c r="BF776" i="2"/>
  <c r="T776" i="2"/>
  <c r="R776" i="2"/>
  <c r="P776" i="2"/>
  <c r="BI774" i="2"/>
  <c r="BH774" i="2"/>
  <c r="BG774" i="2"/>
  <c r="BF774" i="2"/>
  <c r="T774" i="2"/>
  <c r="R774" i="2"/>
  <c r="P774" i="2"/>
  <c r="BI772" i="2"/>
  <c r="BH772" i="2"/>
  <c r="BG772" i="2"/>
  <c r="BF772" i="2"/>
  <c r="T772" i="2"/>
  <c r="R772" i="2"/>
  <c r="P772" i="2"/>
  <c r="BI770" i="2"/>
  <c r="BH770" i="2"/>
  <c r="BG770" i="2"/>
  <c r="BF770" i="2"/>
  <c r="T770" i="2"/>
  <c r="R770" i="2"/>
  <c r="P770" i="2"/>
  <c r="BI768" i="2"/>
  <c r="BH768" i="2"/>
  <c r="BG768" i="2"/>
  <c r="BF768" i="2"/>
  <c r="T768" i="2"/>
  <c r="R768" i="2"/>
  <c r="P768" i="2"/>
  <c r="BI766" i="2"/>
  <c r="BH766" i="2"/>
  <c r="BG766" i="2"/>
  <c r="BF766" i="2"/>
  <c r="T766" i="2"/>
  <c r="R766" i="2"/>
  <c r="P766" i="2"/>
  <c r="BI764" i="2"/>
  <c r="BH764" i="2"/>
  <c r="BG764" i="2"/>
  <c r="BF764" i="2"/>
  <c r="T764" i="2"/>
  <c r="R764" i="2"/>
  <c r="P764" i="2"/>
  <c r="BI762" i="2"/>
  <c r="BH762" i="2"/>
  <c r="BG762" i="2"/>
  <c r="BF762" i="2"/>
  <c r="T762" i="2"/>
  <c r="R762" i="2"/>
  <c r="P762" i="2"/>
  <c r="BI760" i="2"/>
  <c r="BH760" i="2"/>
  <c r="BG760" i="2"/>
  <c r="BF760" i="2"/>
  <c r="T760" i="2"/>
  <c r="R760" i="2"/>
  <c r="P760" i="2"/>
  <c r="BI758" i="2"/>
  <c r="BH758" i="2"/>
  <c r="BG758" i="2"/>
  <c r="BF758" i="2"/>
  <c r="T758" i="2"/>
  <c r="R758" i="2"/>
  <c r="P758" i="2"/>
  <c r="BI756" i="2"/>
  <c r="BH756" i="2"/>
  <c r="BG756" i="2"/>
  <c r="BF756" i="2"/>
  <c r="T756" i="2"/>
  <c r="R756" i="2"/>
  <c r="P756" i="2"/>
  <c r="BI754" i="2"/>
  <c r="BH754" i="2"/>
  <c r="BG754" i="2"/>
  <c r="BF754" i="2"/>
  <c r="T754" i="2"/>
  <c r="R754" i="2"/>
  <c r="P754" i="2"/>
  <c r="BI751" i="2"/>
  <c r="BH751" i="2"/>
  <c r="BG751" i="2"/>
  <c r="BF751" i="2"/>
  <c r="T751" i="2"/>
  <c r="R751" i="2"/>
  <c r="P751" i="2"/>
  <c r="BI749" i="2"/>
  <c r="BH749" i="2"/>
  <c r="BG749" i="2"/>
  <c r="BF749" i="2"/>
  <c r="T749" i="2"/>
  <c r="R749" i="2"/>
  <c r="P749" i="2"/>
  <c r="BI747" i="2"/>
  <c r="BH747" i="2"/>
  <c r="BG747" i="2"/>
  <c r="BF747" i="2"/>
  <c r="T747" i="2"/>
  <c r="R747" i="2"/>
  <c r="P747" i="2"/>
  <c r="BI745" i="2"/>
  <c r="BH745" i="2"/>
  <c r="BG745" i="2"/>
  <c r="BF745" i="2"/>
  <c r="T745" i="2"/>
  <c r="R745" i="2"/>
  <c r="P745" i="2"/>
  <c r="BI743" i="2"/>
  <c r="BH743" i="2"/>
  <c r="BG743" i="2"/>
  <c r="BF743" i="2"/>
  <c r="T743" i="2"/>
  <c r="R743" i="2"/>
  <c r="P743" i="2"/>
  <c r="BI741" i="2"/>
  <c r="BH741" i="2"/>
  <c r="BG741" i="2"/>
  <c r="BF741" i="2"/>
  <c r="T741" i="2"/>
  <c r="R741" i="2"/>
  <c r="P741" i="2"/>
  <c r="BI739" i="2"/>
  <c r="BH739" i="2"/>
  <c r="BG739" i="2"/>
  <c r="BF739" i="2"/>
  <c r="T739" i="2"/>
  <c r="R739" i="2"/>
  <c r="P739" i="2"/>
  <c r="BI737" i="2"/>
  <c r="BH737" i="2"/>
  <c r="BG737" i="2"/>
  <c r="BF737" i="2"/>
  <c r="T737" i="2"/>
  <c r="R737" i="2"/>
  <c r="P737" i="2"/>
  <c r="BI735" i="2"/>
  <c r="BH735" i="2"/>
  <c r="BG735" i="2"/>
  <c r="BF735" i="2"/>
  <c r="T735" i="2"/>
  <c r="R735" i="2"/>
  <c r="P735" i="2"/>
  <c r="BI733" i="2"/>
  <c r="BH733" i="2"/>
  <c r="BG733" i="2"/>
  <c r="BF733" i="2"/>
  <c r="T733" i="2"/>
  <c r="R733" i="2"/>
  <c r="P733" i="2"/>
  <c r="BI731" i="2"/>
  <c r="BH731" i="2"/>
  <c r="BG731" i="2"/>
  <c r="BF731" i="2"/>
  <c r="T731" i="2"/>
  <c r="R731" i="2"/>
  <c r="P731" i="2"/>
  <c r="BI725" i="2"/>
  <c r="BH725" i="2"/>
  <c r="BG725" i="2"/>
  <c r="BF725" i="2"/>
  <c r="T725" i="2"/>
  <c r="R725" i="2"/>
  <c r="P725" i="2"/>
  <c r="BI723" i="2"/>
  <c r="BH723" i="2"/>
  <c r="BG723" i="2"/>
  <c r="BF723" i="2"/>
  <c r="T723" i="2"/>
  <c r="R723" i="2"/>
  <c r="P723" i="2"/>
  <c r="BI721" i="2"/>
  <c r="BH721" i="2"/>
  <c r="BG721" i="2"/>
  <c r="BF721" i="2"/>
  <c r="T721" i="2"/>
  <c r="R721" i="2"/>
  <c r="P721" i="2"/>
  <c r="BI719" i="2"/>
  <c r="BH719" i="2"/>
  <c r="BG719" i="2"/>
  <c r="BF719" i="2"/>
  <c r="T719" i="2"/>
  <c r="R719" i="2"/>
  <c r="P719" i="2"/>
  <c r="BI717" i="2"/>
  <c r="BH717" i="2"/>
  <c r="BG717" i="2"/>
  <c r="BF717" i="2"/>
  <c r="T717" i="2"/>
  <c r="R717" i="2"/>
  <c r="P717" i="2"/>
  <c r="BI713" i="2"/>
  <c r="BH713" i="2"/>
  <c r="BG713" i="2"/>
  <c r="BF713" i="2"/>
  <c r="T713" i="2"/>
  <c r="R713" i="2"/>
  <c r="P713" i="2"/>
  <c r="BI709" i="2"/>
  <c r="BH709" i="2"/>
  <c r="BG709" i="2"/>
  <c r="BF709" i="2"/>
  <c r="T709" i="2"/>
  <c r="R709" i="2"/>
  <c r="P709" i="2"/>
  <c r="BI700" i="2"/>
  <c r="BH700" i="2"/>
  <c r="BG700" i="2"/>
  <c r="BF700" i="2"/>
  <c r="T700" i="2"/>
  <c r="R700" i="2"/>
  <c r="P700" i="2"/>
  <c r="BI698" i="2"/>
  <c r="BH698" i="2"/>
  <c r="BG698" i="2"/>
  <c r="BF698" i="2"/>
  <c r="T698" i="2"/>
  <c r="R698" i="2"/>
  <c r="P698" i="2"/>
  <c r="BI694" i="2"/>
  <c r="BH694" i="2"/>
  <c r="BG694" i="2"/>
  <c r="BF694" i="2"/>
  <c r="T694" i="2"/>
  <c r="R694" i="2"/>
  <c r="P694" i="2"/>
  <c r="BI690" i="2"/>
  <c r="BH690" i="2"/>
  <c r="BG690" i="2"/>
  <c r="BF690" i="2"/>
  <c r="T690" i="2"/>
  <c r="R690" i="2"/>
  <c r="P690" i="2"/>
  <c r="BI684" i="2"/>
  <c r="BH684" i="2"/>
  <c r="BG684" i="2"/>
  <c r="BF684" i="2"/>
  <c r="T684" i="2"/>
  <c r="R684" i="2"/>
  <c r="P684" i="2"/>
  <c r="BI682" i="2"/>
  <c r="BH682" i="2"/>
  <c r="BG682" i="2"/>
  <c r="BF682" i="2"/>
  <c r="T682" i="2"/>
  <c r="R682" i="2"/>
  <c r="P682" i="2"/>
  <c r="BI678" i="2"/>
  <c r="BH678" i="2"/>
  <c r="BG678" i="2"/>
  <c r="BF678" i="2"/>
  <c r="T678" i="2"/>
  <c r="R678" i="2"/>
  <c r="P678" i="2"/>
  <c r="BI674" i="2"/>
  <c r="BH674" i="2"/>
  <c r="BG674" i="2"/>
  <c r="BF674" i="2"/>
  <c r="T674" i="2"/>
  <c r="R674" i="2"/>
  <c r="P674" i="2"/>
  <c r="BI672" i="2"/>
  <c r="BH672" i="2"/>
  <c r="BG672" i="2"/>
  <c r="BF672" i="2"/>
  <c r="T672" i="2"/>
  <c r="R672" i="2"/>
  <c r="P672" i="2"/>
  <c r="BI669" i="2"/>
  <c r="BH669" i="2"/>
  <c r="BG669" i="2"/>
  <c r="BF669" i="2"/>
  <c r="T669" i="2"/>
  <c r="R669" i="2"/>
  <c r="P669" i="2"/>
  <c r="BI667" i="2"/>
  <c r="BH667" i="2"/>
  <c r="BG667" i="2"/>
  <c r="BF667" i="2"/>
  <c r="T667" i="2"/>
  <c r="R667" i="2"/>
  <c r="P667" i="2"/>
  <c r="BI665" i="2"/>
  <c r="BH665" i="2"/>
  <c r="BG665" i="2"/>
  <c r="BF665" i="2"/>
  <c r="T665" i="2"/>
  <c r="R665" i="2"/>
  <c r="P665" i="2"/>
  <c r="BI663" i="2"/>
  <c r="BH663" i="2"/>
  <c r="BG663" i="2"/>
  <c r="BF663" i="2"/>
  <c r="T663" i="2"/>
  <c r="R663" i="2"/>
  <c r="P663" i="2"/>
  <c r="BI661" i="2"/>
  <c r="BH661" i="2"/>
  <c r="BG661" i="2"/>
  <c r="BF661" i="2"/>
  <c r="T661" i="2"/>
  <c r="R661" i="2"/>
  <c r="P661" i="2"/>
  <c r="BI657" i="2"/>
  <c r="BH657" i="2"/>
  <c r="BG657" i="2"/>
  <c r="BF657" i="2"/>
  <c r="T657" i="2"/>
  <c r="R657" i="2"/>
  <c r="P657" i="2"/>
  <c r="BI655" i="2"/>
  <c r="BH655" i="2"/>
  <c r="BG655" i="2"/>
  <c r="BF655" i="2"/>
  <c r="T655" i="2"/>
  <c r="R655" i="2"/>
  <c r="P655" i="2"/>
  <c r="BI653" i="2"/>
  <c r="BH653" i="2"/>
  <c r="BG653" i="2"/>
  <c r="BF653" i="2"/>
  <c r="T653" i="2"/>
  <c r="R653" i="2"/>
  <c r="P653" i="2"/>
  <c r="BI651" i="2"/>
  <c r="BH651" i="2"/>
  <c r="BG651" i="2"/>
  <c r="BF651" i="2"/>
  <c r="T651" i="2"/>
  <c r="R651" i="2"/>
  <c r="P651" i="2"/>
  <c r="BI647" i="2"/>
  <c r="BH647" i="2"/>
  <c r="BG647" i="2"/>
  <c r="BF647" i="2"/>
  <c r="T647" i="2"/>
  <c r="R647" i="2"/>
  <c r="P647" i="2"/>
  <c r="BI643" i="2"/>
  <c r="BH643" i="2"/>
  <c r="BG643" i="2"/>
  <c r="BF643" i="2"/>
  <c r="T643" i="2"/>
  <c r="R643" i="2"/>
  <c r="P643" i="2"/>
  <c r="BI641" i="2"/>
  <c r="BH641" i="2"/>
  <c r="BG641" i="2"/>
  <c r="BF641" i="2"/>
  <c r="T641" i="2"/>
  <c r="R641" i="2"/>
  <c r="P641" i="2"/>
  <c r="BI634" i="2"/>
  <c r="BH634" i="2"/>
  <c r="BG634" i="2"/>
  <c r="BF634" i="2"/>
  <c r="T634" i="2"/>
  <c r="R634" i="2"/>
  <c r="P634" i="2"/>
  <c r="BI631" i="2"/>
  <c r="BH631" i="2"/>
  <c r="BG631" i="2"/>
  <c r="BF631" i="2"/>
  <c r="T631" i="2"/>
  <c r="R631" i="2"/>
  <c r="P631" i="2"/>
  <c r="BI628" i="2"/>
  <c r="BH628" i="2"/>
  <c r="BG628" i="2"/>
  <c r="BF628" i="2"/>
  <c r="T628" i="2"/>
  <c r="R628" i="2"/>
  <c r="P628" i="2"/>
  <c r="BI626" i="2"/>
  <c r="BH626" i="2"/>
  <c r="BG626" i="2"/>
  <c r="BF626" i="2"/>
  <c r="T626" i="2"/>
  <c r="R626" i="2"/>
  <c r="P626" i="2"/>
  <c r="BI622" i="2"/>
  <c r="BH622" i="2"/>
  <c r="BG622" i="2"/>
  <c r="BF622" i="2"/>
  <c r="T622" i="2"/>
  <c r="R622" i="2"/>
  <c r="P622" i="2"/>
  <c r="BI617" i="2"/>
  <c r="BH617" i="2"/>
  <c r="BG617" i="2"/>
  <c r="BF617" i="2"/>
  <c r="T617" i="2"/>
  <c r="R617" i="2"/>
  <c r="P617" i="2"/>
  <c r="BI615" i="2"/>
  <c r="BH615" i="2"/>
  <c r="BG615" i="2"/>
  <c r="BF615" i="2"/>
  <c r="T615" i="2"/>
  <c r="R615" i="2"/>
  <c r="P615" i="2"/>
  <c r="BI613" i="2"/>
  <c r="BH613" i="2"/>
  <c r="BG613" i="2"/>
  <c r="BF613" i="2"/>
  <c r="T613" i="2"/>
  <c r="R613" i="2"/>
  <c r="P613" i="2"/>
  <c r="BI611" i="2"/>
  <c r="BH611" i="2"/>
  <c r="BG611" i="2"/>
  <c r="BF611" i="2"/>
  <c r="T611" i="2"/>
  <c r="R611" i="2"/>
  <c r="P611" i="2"/>
  <c r="BI603" i="2"/>
  <c r="BH603" i="2"/>
  <c r="BG603" i="2"/>
  <c r="BF603" i="2"/>
  <c r="T603" i="2"/>
  <c r="R603" i="2"/>
  <c r="P603" i="2"/>
  <c r="BI601" i="2"/>
  <c r="BH601" i="2"/>
  <c r="BG601" i="2"/>
  <c r="BF601" i="2"/>
  <c r="T601" i="2"/>
  <c r="R601" i="2"/>
  <c r="P601" i="2"/>
  <c r="BI599" i="2"/>
  <c r="BH599" i="2"/>
  <c r="BG599" i="2"/>
  <c r="BF599" i="2"/>
  <c r="T599" i="2"/>
  <c r="R599" i="2"/>
  <c r="P599" i="2"/>
  <c r="BI596" i="2"/>
  <c r="BH596" i="2"/>
  <c r="BG596" i="2"/>
  <c r="BF596" i="2"/>
  <c r="T596" i="2"/>
  <c r="R596" i="2"/>
  <c r="P596" i="2"/>
  <c r="BI593" i="2"/>
  <c r="BH593" i="2"/>
  <c r="BG593" i="2"/>
  <c r="BF593" i="2"/>
  <c r="T593" i="2"/>
  <c r="R593" i="2"/>
  <c r="P593" i="2"/>
  <c r="BI591" i="2"/>
  <c r="BH591" i="2"/>
  <c r="BG591" i="2"/>
  <c r="BF591" i="2"/>
  <c r="T591" i="2"/>
  <c r="R591" i="2"/>
  <c r="P591" i="2"/>
  <c r="BI584" i="2"/>
  <c r="BH584" i="2"/>
  <c r="BG584" i="2"/>
  <c r="BF584" i="2"/>
  <c r="T584" i="2"/>
  <c r="R584" i="2"/>
  <c r="P584" i="2"/>
  <c r="BI582" i="2"/>
  <c r="BH582" i="2"/>
  <c r="BG582" i="2"/>
  <c r="BF582" i="2"/>
  <c r="T582" i="2"/>
  <c r="R582" i="2"/>
  <c r="P582" i="2"/>
  <c r="BI580" i="2"/>
  <c r="BH580" i="2"/>
  <c r="BG580" i="2"/>
  <c r="BF580" i="2"/>
  <c r="T580" i="2"/>
  <c r="R580" i="2"/>
  <c r="P580" i="2"/>
  <c r="BI578" i="2"/>
  <c r="BH578" i="2"/>
  <c r="BG578" i="2"/>
  <c r="BF578" i="2"/>
  <c r="T578" i="2"/>
  <c r="R578" i="2"/>
  <c r="P578" i="2"/>
  <c r="BI576" i="2"/>
  <c r="BH576" i="2"/>
  <c r="BG576" i="2"/>
  <c r="BF576" i="2"/>
  <c r="T576" i="2"/>
  <c r="R576" i="2"/>
  <c r="P576" i="2"/>
  <c r="BI572" i="2"/>
  <c r="BH572" i="2"/>
  <c r="BG572" i="2"/>
  <c r="BF572" i="2"/>
  <c r="T572" i="2"/>
  <c r="R572" i="2"/>
  <c r="P572" i="2"/>
  <c r="BI569" i="2"/>
  <c r="BH569" i="2"/>
  <c r="BG569" i="2"/>
  <c r="BF569" i="2"/>
  <c r="T569" i="2"/>
  <c r="R569" i="2"/>
  <c r="P569" i="2"/>
  <c r="BI567" i="2"/>
  <c r="BH567" i="2"/>
  <c r="BG567" i="2"/>
  <c r="BF567" i="2"/>
  <c r="T567" i="2"/>
  <c r="R567" i="2"/>
  <c r="P567" i="2"/>
  <c r="BI565" i="2"/>
  <c r="BH565" i="2"/>
  <c r="BG565" i="2"/>
  <c r="BF565" i="2"/>
  <c r="T565" i="2"/>
  <c r="R565" i="2"/>
  <c r="P565" i="2"/>
  <c r="BI562" i="2"/>
  <c r="BH562" i="2"/>
  <c r="BG562" i="2"/>
  <c r="BF562" i="2"/>
  <c r="T562" i="2"/>
  <c r="R562" i="2"/>
  <c r="P562" i="2"/>
  <c r="BI554" i="2"/>
  <c r="BH554" i="2"/>
  <c r="BG554" i="2"/>
  <c r="BF554" i="2"/>
  <c r="T554" i="2"/>
  <c r="R554" i="2"/>
  <c r="P554" i="2"/>
  <c r="BI550" i="2"/>
  <c r="BH550" i="2"/>
  <c r="BG550" i="2"/>
  <c r="BF550" i="2"/>
  <c r="T550" i="2"/>
  <c r="R550" i="2"/>
  <c r="P550" i="2"/>
  <c r="BI548" i="2"/>
  <c r="BH548" i="2"/>
  <c r="BG548" i="2"/>
  <c r="BF548" i="2"/>
  <c r="T548" i="2"/>
  <c r="R548" i="2"/>
  <c r="P548" i="2"/>
  <c r="BI545" i="2"/>
  <c r="BH545" i="2"/>
  <c r="BG545" i="2"/>
  <c r="BF545" i="2"/>
  <c r="T545" i="2"/>
  <c r="T544" i="2" s="1"/>
  <c r="R545" i="2"/>
  <c r="R544" i="2" s="1"/>
  <c r="P545" i="2"/>
  <c r="P544" i="2"/>
  <c r="BI543" i="2"/>
  <c r="BH543" i="2"/>
  <c r="BG543" i="2"/>
  <c r="BF543" i="2"/>
  <c r="T543" i="2"/>
  <c r="R543" i="2"/>
  <c r="P543" i="2"/>
  <c r="BI542" i="2"/>
  <c r="BH542" i="2"/>
  <c r="BG542" i="2"/>
  <c r="BF542" i="2"/>
  <c r="T542" i="2"/>
  <c r="R542" i="2"/>
  <c r="P542" i="2"/>
  <c r="BI541" i="2"/>
  <c r="BH541" i="2"/>
  <c r="BG541" i="2"/>
  <c r="BF541" i="2"/>
  <c r="T541" i="2"/>
  <c r="R541" i="2"/>
  <c r="P541" i="2"/>
  <c r="BI540" i="2"/>
  <c r="BH540" i="2"/>
  <c r="BG540" i="2"/>
  <c r="BF540" i="2"/>
  <c r="T540" i="2"/>
  <c r="R540" i="2"/>
  <c r="P540" i="2"/>
  <c r="BI538" i="2"/>
  <c r="BH538" i="2"/>
  <c r="BG538" i="2"/>
  <c r="BF538" i="2"/>
  <c r="T538" i="2"/>
  <c r="R538" i="2"/>
  <c r="P538" i="2"/>
  <c r="BI537" i="2"/>
  <c r="BH537" i="2"/>
  <c r="BG537" i="2"/>
  <c r="BF537" i="2"/>
  <c r="T537" i="2"/>
  <c r="R537" i="2"/>
  <c r="P537" i="2"/>
  <c r="BI536" i="2"/>
  <c r="BH536" i="2"/>
  <c r="BG536" i="2"/>
  <c r="BF536" i="2"/>
  <c r="T536" i="2"/>
  <c r="R536" i="2"/>
  <c r="P536" i="2"/>
  <c r="BI532" i="2"/>
  <c r="BH532" i="2"/>
  <c r="BG532" i="2"/>
  <c r="BF532" i="2"/>
  <c r="T532" i="2"/>
  <c r="R532" i="2"/>
  <c r="P532" i="2"/>
  <c r="BI530" i="2"/>
  <c r="BH530" i="2"/>
  <c r="BG530" i="2"/>
  <c r="BF530" i="2"/>
  <c r="T530" i="2"/>
  <c r="R530" i="2"/>
  <c r="P530" i="2"/>
  <c r="BI529" i="2"/>
  <c r="BH529" i="2"/>
  <c r="BG529" i="2"/>
  <c r="BF529" i="2"/>
  <c r="T529" i="2"/>
  <c r="R529" i="2"/>
  <c r="P529" i="2"/>
  <c r="BI527" i="2"/>
  <c r="BH527" i="2"/>
  <c r="BG527" i="2"/>
  <c r="BF527" i="2"/>
  <c r="T527" i="2"/>
  <c r="R527" i="2"/>
  <c r="P527" i="2"/>
  <c r="BI525" i="2"/>
  <c r="BH525" i="2"/>
  <c r="BG525" i="2"/>
  <c r="BF525" i="2"/>
  <c r="T525" i="2"/>
  <c r="R525" i="2"/>
  <c r="P525" i="2"/>
  <c r="BI523" i="2"/>
  <c r="BH523" i="2"/>
  <c r="BG523" i="2"/>
  <c r="BF523" i="2"/>
  <c r="T523" i="2"/>
  <c r="R523" i="2"/>
  <c r="P523" i="2"/>
  <c r="BI519" i="2"/>
  <c r="BH519" i="2"/>
  <c r="BG519" i="2"/>
  <c r="BF519" i="2"/>
  <c r="T519" i="2"/>
  <c r="R519" i="2"/>
  <c r="P519" i="2"/>
  <c r="BI515" i="2"/>
  <c r="BH515" i="2"/>
  <c r="BG515" i="2"/>
  <c r="BF515" i="2"/>
  <c r="T515" i="2"/>
  <c r="R515" i="2"/>
  <c r="P515" i="2"/>
  <c r="BI513" i="2"/>
  <c r="BH513" i="2"/>
  <c r="BG513" i="2"/>
  <c r="BF513" i="2"/>
  <c r="T513" i="2"/>
  <c r="R513" i="2"/>
  <c r="P513" i="2"/>
  <c r="BI511" i="2"/>
  <c r="BH511" i="2"/>
  <c r="BG511" i="2"/>
  <c r="BF511" i="2"/>
  <c r="T511" i="2"/>
  <c r="R511" i="2"/>
  <c r="P511" i="2"/>
  <c r="BI499" i="2"/>
  <c r="BH499" i="2"/>
  <c r="BG499" i="2"/>
  <c r="BF499" i="2"/>
  <c r="T499" i="2"/>
  <c r="R499" i="2"/>
  <c r="P499" i="2"/>
  <c r="BI496" i="2"/>
  <c r="BH496" i="2"/>
  <c r="BG496" i="2"/>
  <c r="BF496" i="2"/>
  <c r="T496" i="2"/>
  <c r="R496" i="2"/>
  <c r="P496" i="2"/>
  <c r="BI493" i="2"/>
  <c r="BH493" i="2"/>
  <c r="BG493" i="2"/>
  <c r="BF493" i="2"/>
  <c r="T493" i="2"/>
  <c r="R493" i="2"/>
  <c r="P493" i="2"/>
  <c r="BI485" i="2"/>
  <c r="BH485" i="2"/>
  <c r="BG485" i="2"/>
  <c r="BF485" i="2"/>
  <c r="T485" i="2"/>
  <c r="R485" i="2"/>
  <c r="P485" i="2"/>
  <c r="BI478" i="2"/>
  <c r="BH478" i="2"/>
  <c r="BG478" i="2"/>
  <c r="BF478" i="2"/>
  <c r="T478" i="2"/>
  <c r="R478" i="2"/>
  <c r="P478" i="2"/>
  <c r="BI476" i="2"/>
  <c r="BH476" i="2"/>
  <c r="BG476" i="2"/>
  <c r="BF476" i="2"/>
  <c r="T476" i="2"/>
  <c r="R476" i="2"/>
  <c r="P476" i="2"/>
  <c r="BI474" i="2"/>
  <c r="BH474" i="2"/>
  <c r="BG474" i="2"/>
  <c r="BF474" i="2"/>
  <c r="T474" i="2"/>
  <c r="R474" i="2"/>
  <c r="P474" i="2"/>
  <c r="BI470" i="2"/>
  <c r="BH470" i="2"/>
  <c r="BG470" i="2"/>
  <c r="BF470" i="2"/>
  <c r="T470" i="2"/>
  <c r="R470" i="2"/>
  <c r="P470" i="2"/>
  <c r="BI468" i="2"/>
  <c r="BH468" i="2"/>
  <c r="BG468" i="2"/>
  <c r="BF468" i="2"/>
  <c r="T468" i="2"/>
  <c r="R468" i="2"/>
  <c r="P468" i="2"/>
  <c r="BI465" i="2"/>
  <c r="BH465" i="2"/>
  <c r="BG465" i="2"/>
  <c r="BF465" i="2"/>
  <c r="T465" i="2"/>
  <c r="R465" i="2"/>
  <c r="P465" i="2"/>
  <c r="BI461" i="2"/>
  <c r="BH461" i="2"/>
  <c r="BG461" i="2"/>
  <c r="BF461" i="2"/>
  <c r="T461" i="2"/>
  <c r="R461" i="2"/>
  <c r="P461" i="2"/>
  <c r="BI450" i="2"/>
  <c r="BH450" i="2"/>
  <c r="BG450" i="2"/>
  <c r="BF450" i="2"/>
  <c r="T450" i="2"/>
  <c r="R450" i="2"/>
  <c r="P450" i="2"/>
  <c r="BI448" i="2"/>
  <c r="BH448" i="2"/>
  <c r="BG448" i="2"/>
  <c r="BF448" i="2"/>
  <c r="T448" i="2"/>
  <c r="R448" i="2"/>
  <c r="P448" i="2"/>
  <c r="BI446" i="2"/>
  <c r="BH446" i="2"/>
  <c r="BG446" i="2"/>
  <c r="BF446" i="2"/>
  <c r="T446" i="2"/>
  <c r="R446" i="2"/>
  <c r="P446" i="2"/>
  <c r="BI444" i="2"/>
  <c r="BH444" i="2"/>
  <c r="BG444" i="2"/>
  <c r="BF444" i="2"/>
  <c r="T444" i="2"/>
  <c r="R444" i="2"/>
  <c r="P444" i="2"/>
  <c r="BI440" i="2"/>
  <c r="BH440" i="2"/>
  <c r="BG440" i="2"/>
  <c r="BF440" i="2"/>
  <c r="T440" i="2"/>
  <c r="R440" i="2"/>
  <c r="P440" i="2"/>
  <c r="BI435" i="2"/>
  <c r="BH435" i="2"/>
  <c r="BG435" i="2"/>
  <c r="BF435" i="2"/>
  <c r="T435" i="2"/>
  <c r="R435" i="2"/>
  <c r="P435" i="2"/>
  <c r="BI431" i="2"/>
  <c r="BH431" i="2"/>
  <c r="BG431" i="2"/>
  <c r="BF431" i="2"/>
  <c r="T431" i="2"/>
  <c r="R431" i="2"/>
  <c r="P431" i="2"/>
  <c r="BI429" i="2"/>
  <c r="BH429" i="2"/>
  <c r="BG429" i="2"/>
  <c r="BF429" i="2"/>
  <c r="T429" i="2"/>
  <c r="R429" i="2"/>
  <c r="P429" i="2"/>
  <c r="BI427" i="2"/>
  <c r="BH427" i="2"/>
  <c r="BG427" i="2"/>
  <c r="BF427" i="2"/>
  <c r="T427" i="2"/>
  <c r="R427" i="2"/>
  <c r="P427" i="2"/>
  <c r="BI425" i="2"/>
  <c r="BH425" i="2"/>
  <c r="BG425" i="2"/>
  <c r="BF425" i="2"/>
  <c r="T425" i="2"/>
  <c r="R425" i="2"/>
  <c r="P425" i="2"/>
  <c r="BI422" i="2"/>
  <c r="BH422" i="2"/>
  <c r="BG422" i="2"/>
  <c r="BF422" i="2"/>
  <c r="T422" i="2"/>
  <c r="R422" i="2"/>
  <c r="P422" i="2"/>
  <c r="BI419" i="2"/>
  <c r="BH419" i="2"/>
  <c r="BG419" i="2"/>
  <c r="BF419" i="2"/>
  <c r="T419" i="2"/>
  <c r="R419" i="2"/>
  <c r="P419" i="2"/>
  <c r="BI417" i="2"/>
  <c r="BH417" i="2"/>
  <c r="BG417" i="2"/>
  <c r="BF417" i="2"/>
  <c r="T417" i="2"/>
  <c r="R417" i="2"/>
  <c r="P417" i="2"/>
  <c r="BI415" i="2"/>
  <c r="BH415" i="2"/>
  <c r="BG415" i="2"/>
  <c r="BF415" i="2"/>
  <c r="T415" i="2"/>
  <c r="R415" i="2"/>
  <c r="P415" i="2"/>
  <c r="BI413" i="2"/>
  <c r="BH413" i="2"/>
  <c r="BG413" i="2"/>
  <c r="BF413" i="2"/>
  <c r="T413" i="2"/>
  <c r="R413" i="2"/>
  <c r="P413" i="2"/>
  <c r="BI409" i="2"/>
  <c r="BH409" i="2"/>
  <c r="BG409" i="2"/>
  <c r="BF409" i="2"/>
  <c r="T409" i="2"/>
  <c r="R409" i="2"/>
  <c r="P409" i="2"/>
  <c r="BI405" i="2"/>
  <c r="BH405" i="2"/>
  <c r="BG405" i="2"/>
  <c r="BF405" i="2"/>
  <c r="T405" i="2"/>
  <c r="R405" i="2"/>
  <c r="P405" i="2"/>
  <c r="BI401" i="2"/>
  <c r="BH401" i="2"/>
  <c r="BG401" i="2"/>
  <c r="BF401" i="2"/>
  <c r="T401" i="2"/>
  <c r="R401" i="2"/>
  <c r="P401" i="2"/>
  <c r="BI369" i="2"/>
  <c r="BH369" i="2"/>
  <c r="BG369" i="2"/>
  <c r="BF369" i="2"/>
  <c r="T369" i="2"/>
  <c r="R369" i="2"/>
  <c r="P369" i="2"/>
  <c r="BI365" i="2"/>
  <c r="BH365" i="2"/>
  <c r="BG365" i="2"/>
  <c r="BF365" i="2"/>
  <c r="T365" i="2"/>
  <c r="R365" i="2"/>
  <c r="P365" i="2"/>
  <c r="BI363" i="2"/>
  <c r="BH363" i="2"/>
  <c r="BG363" i="2"/>
  <c r="BF363" i="2"/>
  <c r="T363" i="2"/>
  <c r="R363" i="2"/>
  <c r="P363" i="2"/>
  <c r="BI361" i="2"/>
  <c r="BH361" i="2"/>
  <c r="BG361" i="2"/>
  <c r="BF361" i="2"/>
  <c r="T361" i="2"/>
  <c r="R361" i="2"/>
  <c r="P361" i="2"/>
  <c r="BI359" i="2"/>
  <c r="BH359" i="2"/>
  <c r="BG359" i="2"/>
  <c r="BF359" i="2"/>
  <c r="T359" i="2"/>
  <c r="R359" i="2"/>
  <c r="P359" i="2"/>
  <c r="BI357" i="2"/>
  <c r="BH357" i="2"/>
  <c r="BG357" i="2"/>
  <c r="BF357" i="2"/>
  <c r="T357" i="2"/>
  <c r="R357" i="2"/>
  <c r="P357" i="2"/>
  <c r="BI355" i="2"/>
  <c r="BH355" i="2"/>
  <c r="BG355" i="2"/>
  <c r="BF355" i="2"/>
  <c r="T355" i="2"/>
  <c r="R355" i="2"/>
  <c r="P355" i="2"/>
  <c r="BI345" i="2"/>
  <c r="BH345" i="2"/>
  <c r="BG345" i="2"/>
  <c r="BF345" i="2"/>
  <c r="T345" i="2"/>
  <c r="R345" i="2"/>
  <c r="P345" i="2"/>
  <c r="BI343" i="2"/>
  <c r="BH343" i="2"/>
  <c r="BG343" i="2"/>
  <c r="BF343" i="2"/>
  <c r="T343" i="2"/>
  <c r="R343" i="2"/>
  <c r="P343" i="2"/>
  <c r="BI339" i="2"/>
  <c r="BH339" i="2"/>
  <c r="BG339" i="2"/>
  <c r="BF339" i="2"/>
  <c r="T339" i="2"/>
  <c r="R339" i="2"/>
  <c r="P339" i="2"/>
  <c r="BI335" i="2"/>
  <c r="BH335" i="2"/>
  <c r="BG335" i="2"/>
  <c r="BF335" i="2"/>
  <c r="T335" i="2"/>
  <c r="R335" i="2"/>
  <c r="P335" i="2"/>
  <c r="BI333" i="2"/>
  <c r="BH333" i="2"/>
  <c r="BG333" i="2"/>
  <c r="BF333" i="2"/>
  <c r="T333" i="2"/>
  <c r="R333" i="2"/>
  <c r="P333" i="2"/>
  <c r="BI320" i="2"/>
  <c r="BH320" i="2"/>
  <c r="BG320" i="2"/>
  <c r="BF320" i="2"/>
  <c r="T320" i="2"/>
  <c r="R320" i="2"/>
  <c r="P320" i="2"/>
  <c r="BI316" i="2"/>
  <c r="BH316" i="2"/>
  <c r="BG316" i="2"/>
  <c r="BF316" i="2"/>
  <c r="T316" i="2"/>
  <c r="R316" i="2"/>
  <c r="P316" i="2"/>
  <c r="BI314" i="2"/>
  <c r="BH314" i="2"/>
  <c r="BG314" i="2"/>
  <c r="BF314" i="2"/>
  <c r="T314" i="2"/>
  <c r="R314" i="2"/>
  <c r="P314" i="2"/>
  <c r="BI265" i="2"/>
  <c r="BH265" i="2"/>
  <c r="BG265" i="2"/>
  <c r="BF265" i="2"/>
  <c r="T265" i="2"/>
  <c r="R265" i="2"/>
  <c r="P265" i="2"/>
  <c r="BI263" i="2"/>
  <c r="BH263" i="2"/>
  <c r="BG263" i="2"/>
  <c r="BF263" i="2"/>
  <c r="T263" i="2"/>
  <c r="R263" i="2"/>
  <c r="P263" i="2"/>
  <c r="BI259" i="2"/>
  <c r="BH259" i="2"/>
  <c r="BG259" i="2"/>
  <c r="BF259" i="2"/>
  <c r="T259" i="2"/>
  <c r="R259" i="2"/>
  <c r="P259" i="2"/>
  <c r="BI257" i="2"/>
  <c r="BH257" i="2"/>
  <c r="BG257" i="2"/>
  <c r="BF257" i="2"/>
  <c r="T257" i="2"/>
  <c r="R257" i="2"/>
  <c r="P257" i="2"/>
  <c r="BI255" i="2"/>
  <c r="BH255" i="2"/>
  <c r="BG255" i="2"/>
  <c r="BF255" i="2"/>
  <c r="T255" i="2"/>
  <c r="R255" i="2"/>
  <c r="P255" i="2"/>
  <c r="BI253" i="2"/>
  <c r="BH253" i="2"/>
  <c r="BG253" i="2"/>
  <c r="BF253" i="2"/>
  <c r="T253" i="2"/>
  <c r="R253" i="2"/>
  <c r="P253" i="2"/>
  <c r="BI249" i="2"/>
  <c r="BH249" i="2"/>
  <c r="BG249" i="2"/>
  <c r="BF249" i="2"/>
  <c r="T249" i="2"/>
  <c r="R249" i="2"/>
  <c r="P249" i="2"/>
  <c r="BI247" i="2"/>
  <c r="BH247" i="2"/>
  <c r="BG247" i="2"/>
  <c r="BF247" i="2"/>
  <c r="T247" i="2"/>
  <c r="R247" i="2"/>
  <c r="P247" i="2"/>
  <c r="BI242" i="2"/>
  <c r="BH242" i="2"/>
  <c r="BG242" i="2"/>
  <c r="BF242" i="2"/>
  <c r="T242" i="2"/>
  <c r="R242" i="2"/>
  <c r="P242" i="2"/>
  <c r="BI240" i="2"/>
  <c r="BH240" i="2"/>
  <c r="BG240" i="2"/>
  <c r="BF240" i="2"/>
  <c r="T240" i="2"/>
  <c r="R240" i="2"/>
  <c r="P240" i="2"/>
  <c r="BI237" i="2"/>
  <c r="BH237" i="2"/>
  <c r="BG237" i="2"/>
  <c r="BF237" i="2"/>
  <c r="T237" i="2"/>
  <c r="R237" i="2"/>
  <c r="P237" i="2"/>
  <c r="BI236" i="2"/>
  <c r="BH236" i="2"/>
  <c r="BG236" i="2"/>
  <c r="BF236" i="2"/>
  <c r="T236" i="2"/>
  <c r="R236" i="2"/>
  <c r="P236" i="2"/>
  <c r="BI225" i="2"/>
  <c r="BH225" i="2"/>
  <c r="BG225" i="2"/>
  <c r="BF225" i="2"/>
  <c r="T225" i="2"/>
  <c r="R225" i="2"/>
  <c r="P225" i="2"/>
  <c r="BI214" i="2"/>
  <c r="BH214" i="2"/>
  <c r="BG214" i="2"/>
  <c r="BF214" i="2"/>
  <c r="T214" i="2"/>
  <c r="R214" i="2"/>
  <c r="P214" i="2"/>
  <c r="BI212" i="2"/>
  <c r="BH212" i="2"/>
  <c r="BG212" i="2"/>
  <c r="BF212" i="2"/>
  <c r="T212" i="2"/>
  <c r="R212" i="2"/>
  <c r="P212" i="2"/>
  <c r="BI209" i="2"/>
  <c r="BH209" i="2"/>
  <c r="BG209" i="2"/>
  <c r="BF209" i="2"/>
  <c r="T209" i="2"/>
  <c r="R209" i="2"/>
  <c r="P209" i="2"/>
  <c r="BI206" i="2"/>
  <c r="BH206" i="2"/>
  <c r="BG206" i="2"/>
  <c r="BF206" i="2"/>
  <c r="T206" i="2"/>
  <c r="R206" i="2"/>
  <c r="P206" i="2"/>
  <c r="BI202" i="2"/>
  <c r="BH202" i="2"/>
  <c r="BG202" i="2"/>
  <c r="BF202" i="2"/>
  <c r="T202" i="2"/>
  <c r="R202" i="2"/>
  <c r="P202" i="2"/>
  <c r="BI200" i="2"/>
  <c r="BH200" i="2"/>
  <c r="BG200" i="2"/>
  <c r="BF200" i="2"/>
  <c r="T200" i="2"/>
  <c r="R200" i="2"/>
  <c r="P200" i="2"/>
  <c r="BI198" i="2"/>
  <c r="BH198" i="2"/>
  <c r="BG198" i="2"/>
  <c r="BF198" i="2"/>
  <c r="T198" i="2"/>
  <c r="R198" i="2"/>
  <c r="P198" i="2"/>
  <c r="BI194" i="2"/>
  <c r="BH194" i="2"/>
  <c r="BG194" i="2"/>
  <c r="BF194" i="2"/>
  <c r="T194" i="2"/>
  <c r="R194" i="2"/>
  <c r="P194" i="2"/>
  <c r="BI190" i="2"/>
  <c r="BH190" i="2"/>
  <c r="BG190" i="2"/>
  <c r="BF190" i="2"/>
  <c r="T190" i="2"/>
  <c r="R190" i="2"/>
  <c r="P190" i="2"/>
  <c r="BI188" i="2"/>
  <c r="BH188" i="2"/>
  <c r="BG188" i="2"/>
  <c r="BF188" i="2"/>
  <c r="T188" i="2"/>
  <c r="R188" i="2"/>
  <c r="P188" i="2"/>
  <c r="BI184" i="2"/>
  <c r="BH184" i="2"/>
  <c r="BG184" i="2"/>
  <c r="BF184" i="2"/>
  <c r="T184" i="2"/>
  <c r="R184" i="2"/>
  <c r="P184" i="2"/>
  <c r="BI181" i="2"/>
  <c r="BH181" i="2"/>
  <c r="BG181" i="2"/>
  <c r="BF181" i="2"/>
  <c r="T181" i="2"/>
  <c r="R181" i="2"/>
  <c r="P181" i="2"/>
  <c r="BI175" i="2"/>
  <c r="BH175" i="2"/>
  <c r="BG175" i="2"/>
  <c r="BF175" i="2"/>
  <c r="T175" i="2"/>
  <c r="R175" i="2"/>
  <c r="P175" i="2"/>
  <c r="BI169" i="2"/>
  <c r="BH169" i="2"/>
  <c r="BG169" i="2"/>
  <c r="BF169" i="2"/>
  <c r="T169" i="2"/>
  <c r="R169" i="2"/>
  <c r="P169" i="2"/>
  <c r="BI163" i="2"/>
  <c r="BH163" i="2"/>
  <c r="BG163" i="2"/>
  <c r="BF163" i="2"/>
  <c r="T163" i="2"/>
  <c r="R163" i="2"/>
  <c r="P163" i="2"/>
  <c r="BI158" i="2"/>
  <c r="BH158" i="2"/>
  <c r="BG158" i="2"/>
  <c r="BF158" i="2"/>
  <c r="T158" i="2"/>
  <c r="R158" i="2"/>
  <c r="P158" i="2"/>
  <c r="BI154" i="2"/>
  <c r="BH154" i="2"/>
  <c r="BG154" i="2"/>
  <c r="BF154" i="2"/>
  <c r="T154" i="2"/>
  <c r="R154" i="2"/>
  <c r="P154" i="2"/>
  <c r="BI150" i="2"/>
  <c r="BH150" i="2"/>
  <c r="BG150" i="2"/>
  <c r="BF150" i="2"/>
  <c r="T150" i="2"/>
  <c r="R150" i="2"/>
  <c r="P150" i="2"/>
  <c r="BI147" i="2"/>
  <c r="BH147" i="2"/>
  <c r="BG147" i="2"/>
  <c r="BF147" i="2"/>
  <c r="T147" i="2"/>
  <c r="R147" i="2"/>
  <c r="P147" i="2"/>
  <c r="BI142" i="2"/>
  <c r="BH142" i="2"/>
  <c r="BG142" i="2"/>
  <c r="BF142" i="2"/>
  <c r="T142" i="2"/>
  <c r="R142" i="2"/>
  <c r="P142" i="2"/>
  <c r="J136" i="2"/>
  <c r="J135" i="2"/>
  <c r="F135" i="2"/>
  <c r="F133" i="2"/>
  <c r="E131" i="2"/>
  <c r="J92" i="2"/>
  <c r="J91" i="2"/>
  <c r="F91" i="2"/>
  <c r="F89" i="2"/>
  <c r="E87" i="2"/>
  <c r="J18" i="2"/>
  <c r="E18" i="2"/>
  <c r="F92" i="2" s="1"/>
  <c r="J17" i="2"/>
  <c r="J12" i="2"/>
  <c r="J133" i="2" s="1"/>
  <c r="E7" i="2"/>
  <c r="E129" i="2" s="1"/>
  <c r="L90" i="1"/>
  <c r="AM90" i="1"/>
  <c r="AM89" i="1"/>
  <c r="L89" i="1"/>
  <c r="AM87" i="1"/>
  <c r="L87" i="1"/>
  <c r="L85" i="1"/>
  <c r="L84" i="1"/>
  <c r="J953" i="2"/>
  <c r="BK918" i="2"/>
  <c r="BK901" i="2"/>
  <c r="BK881" i="2"/>
  <c r="J864" i="2"/>
  <c r="J852" i="2"/>
  <c r="J819" i="2"/>
  <c r="BK805" i="2"/>
  <c r="J778" i="2"/>
  <c r="J758" i="2"/>
  <c r="BK743" i="2"/>
  <c r="BK731" i="2"/>
  <c r="J719" i="2"/>
  <c r="BK684" i="2"/>
  <c r="BK655" i="2"/>
  <c r="BK617" i="2"/>
  <c r="BK572" i="2"/>
  <c r="J550" i="2"/>
  <c r="J536" i="2"/>
  <c r="BK493" i="2"/>
  <c r="BK461" i="2"/>
  <c r="J429" i="2"/>
  <c r="J359" i="2"/>
  <c r="BK314" i="2"/>
  <c r="BK253" i="2"/>
  <c r="BK206" i="2"/>
  <c r="J154" i="2"/>
  <c r="BK979" i="2"/>
  <c r="BK953" i="2"/>
  <c r="BK940" i="2"/>
  <c r="J901" i="2"/>
  <c r="J881" i="2"/>
  <c r="BK852" i="2"/>
  <c r="BK824" i="2"/>
  <c r="J772" i="2"/>
  <c r="BK747" i="2"/>
  <c r="J743" i="2"/>
  <c r="BK721" i="2"/>
  <c r="BK690" i="2"/>
  <c r="BK672" i="2"/>
  <c r="J641" i="2"/>
  <c r="J599" i="2"/>
  <c r="J554" i="2"/>
  <c r="J530" i="2"/>
  <c r="J511" i="2"/>
  <c r="J461" i="2"/>
  <c r="BK444" i="2"/>
  <c r="J425" i="2"/>
  <c r="BK409" i="2"/>
  <c r="J365" i="2"/>
  <c r="J345" i="2"/>
  <c r="BK263" i="2"/>
  <c r="J247" i="2"/>
  <c r="J225" i="2"/>
  <c r="J188" i="2"/>
  <c r="J163" i="2"/>
  <c r="BK957" i="2"/>
  <c r="J944" i="2"/>
  <c r="BK910" i="2"/>
  <c r="BK887" i="2"/>
  <c r="BK849" i="2"/>
  <c r="J811" i="2"/>
  <c r="J797" i="2"/>
  <c r="BK783" i="2"/>
  <c r="BK764" i="2"/>
  <c r="J749" i="2"/>
  <c r="BK725" i="2"/>
  <c r="J717" i="2"/>
  <c r="BK682" i="2"/>
  <c r="J672" i="2"/>
  <c r="BK661" i="2"/>
  <c r="J631" i="2"/>
  <c r="J617" i="2"/>
  <c r="J611" i="2"/>
  <c r="BK596" i="2"/>
  <c r="BK578" i="2"/>
  <c r="BK569" i="2"/>
  <c r="J548" i="2"/>
  <c r="BK538" i="2"/>
  <c r="J525" i="2"/>
  <c r="BK474" i="2"/>
  <c r="BK435" i="2"/>
  <c r="BK415" i="2"/>
  <c r="J361" i="2"/>
  <c r="J339" i="2"/>
  <c r="BK259" i="2"/>
  <c r="BK225" i="2"/>
  <c r="BK200" i="2"/>
  <c r="BK169" i="2"/>
  <c r="BK961" i="2"/>
  <c r="J949" i="2"/>
  <c r="BK916" i="2"/>
  <c r="BK897" i="2"/>
  <c r="BK879" i="2"/>
  <c r="J860" i="2"/>
  <c r="BK844" i="2"/>
  <c r="J813" i="2"/>
  <c r="BK780" i="2"/>
  <c r="BK772" i="2"/>
  <c r="J745" i="2"/>
  <c r="J733" i="2"/>
  <c r="J690" i="2"/>
  <c r="J661" i="2"/>
  <c r="J647" i="2"/>
  <c r="J626" i="2"/>
  <c r="J580" i="2"/>
  <c r="BK565" i="2"/>
  <c r="J538" i="2"/>
  <c r="BK523" i="2"/>
  <c r="BK511" i="2"/>
  <c r="J493" i="2"/>
  <c r="J468" i="2"/>
  <c r="BK425" i="2"/>
  <c r="BK417" i="2"/>
  <c r="BK357" i="2"/>
  <c r="J259" i="2"/>
  <c r="BK214" i="2"/>
  <c r="J198" i="2"/>
  <c r="BK227" i="3"/>
  <c r="J225" i="3"/>
  <c r="J219" i="3"/>
  <c r="BK212" i="3"/>
  <c r="BK199" i="3"/>
  <c r="J197" i="3"/>
  <c r="BK190" i="3"/>
  <c r="J185" i="3"/>
  <c r="BK182" i="3"/>
  <c r="J177" i="3"/>
  <c r="J168" i="3"/>
  <c r="BK163" i="3"/>
  <c r="BK158" i="3"/>
  <c r="J145" i="3"/>
  <c r="BK266" i="3"/>
  <c r="J261" i="3"/>
  <c r="BK253" i="3"/>
  <c r="BK247" i="3"/>
  <c r="J243" i="3"/>
  <c r="BK237" i="3"/>
  <c r="BK226" i="3"/>
  <c r="J220" i="3"/>
  <c r="BK211" i="3"/>
  <c r="J193" i="3"/>
  <c r="BK185" i="3"/>
  <c r="BK165" i="3"/>
  <c r="BK147" i="3"/>
  <c r="BK263" i="3"/>
  <c r="J256" i="3"/>
  <c r="BK238" i="3"/>
  <c r="BK229" i="3"/>
  <c r="BK217" i="3"/>
  <c r="J212" i="3"/>
  <c r="BK198" i="3"/>
  <c r="J192" i="3"/>
  <c r="J179" i="3"/>
  <c r="J170" i="3"/>
  <c r="BK168" i="3"/>
  <c r="J157" i="3"/>
  <c r="BK148" i="3"/>
  <c r="J266" i="3"/>
  <c r="J258" i="3"/>
  <c r="J253" i="3"/>
  <c r="J242" i="3"/>
  <c r="J236" i="3"/>
  <c r="J216" i="3"/>
  <c r="J206" i="3"/>
  <c r="BK193" i="3"/>
  <c r="BK189" i="3"/>
  <c r="J178" i="3"/>
  <c r="BK164" i="3"/>
  <c r="J158" i="3"/>
  <c r="J146" i="3"/>
  <c r="J178" i="4"/>
  <c r="BK163" i="4"/>
  <c r="J157" i="4"/>
  <c r="BK153" i="4"/>
  <c r="BK146" i="4"/>
  <c r="BK138" i="4"/>
  <c r="J124" i="4"/>
  <c r="J176" i="4"/>
  <c r="J170" i="4"/>
  <c r="J163" i="4"/>
  <c r="J154" i="4"/>
  <c r="J147" i="4"/>
  <c r="J138" i="4"/>
  <c r="J129" i="4"/>
  <c r="J179" i="4"/>
  <c r="BK169" i="4"/>
  <c r="BK157" i="4"/>
  <c r="J148" i="4"/>
  <c r="J142" i="4"/>
  <c r="BK128" i="4"/>
  <c r="BK171" i="4"/>
  <c r="BK168" i="4"/>
  <c r="J162" i="4"/>
  <c r="J153" i="4"/>
  <c r="J140" i="4"/>
  <c r="BK169" i="5"/>
  <c r="J161" i="5"/>
  <c r="BK151" i="5"/>
  <c r="BK141" i="5"/>
  <c r="J133" i="5"/>
  <c r="J162" i="5"/>
  <c r="J160" i="5"/>
  <c r="BK157" i="5"/>
  <c r="BK145" i="5"/>
  <c r="BK143" i="5"/>
  <c r="J139" i="5"/>
  <c r="BK133" i="5"/>
  <c r="J130" i="5"/>
  <c r="BK167" i="5"/>
  <c r="BK163" i="5"/>
  <c r="J155" i="5"/>
  <c r="J141" i="5"/>
  <c r="J169" i="5"/>
  <c r="BK160" i="5"/>
  <c r="J153" i="5"/>
  <c r="J145" i="5"/>
  <c r="BK139" i="5"/>
  <c r="BK134" i="5"/>
  <c r="BK127" i="5"/>
  <c r="J168" i="6"/>
  <c r="BK163" i="6"/>
  <c r="J157" i="6"/>
  <c r="J146" i="6"/>
  <c r="J139" i="6"/>
  <c r="J134" i="6"/>
  <c r="J166" i="6"/>
  <c r="BK161" i="6"/>
  <c r="J155" i="6"/>
  <c r="BK151" i="6"/>
  <c r="BK139" i="6"/>
  <c r="BK132" i="6"/>
  <c r="J167" i="6"/>
  <c r="J156" i="6"/>
  <c r="J141" i="6"/>
  <c r="J127" i="6"/>
  <c r="BK164" i="6"/>
  <c r="BK155" i="6"/>
  <c r="BK147" i="6"/>
  <c r="BK136" i="6"/>
  <c r="BK129" i="6"/>
  <c r="J139" i="7"/>
  <c r="BK141" i="7"/>
  <c r="J143" i="7"/>
  <c r="J131" i="7"/>
  <c r="J145" i="7"/>
  <c r="BK131" i="7"/>
  <c r="BK942" i="2"/>
  <c r="BK934" i="2"/>
  <c r="BK907" i="2"/>
  <c r="J897" i="2"/>
  <c r="J870" i="2"/>
  <c r="J862" i="2"/>
  <c r="J836" i="2"/>
  <c r="BK811" i="2"/>
  <c r="BK797" i="2"/>
  <c r="BK760" i="2"/>
  <c r="BK749" i="2"/>
  <c r="BK739" i="2"/>
  <c r="J725" i="2"/>
  <c r="BK717" i="2"/>
  <c r="BK674" i="2"/>
  <c r="J651" i="2"/>
  <c r="BK582" i="2"/>
  <c r="J578" i="2"/>
  <c r="J545" i="2"/>
  <c r="BK537" i="2"/>
  <c r="BK519" i="2"/>
  <c r="J465" i="2"/>
  <c r="BK431" i="2"/>
  <c r="J369" i="2"/>
  <c r="J333" i="2"/>
  <c r="BK255" i="2"/>
  <c r="BK236" i="2"/>
  <c r="BK175" i="2"/>
  <c r="BK981" i="2"/>
  <c r="BK966" i="2"/>
  <c r="BK949" i="2"/>
  <c r="J922" i="2"/>
  <c r="J885" i="2"/>
  <c r="BK857" i="2"/>
  <c r="BK845" i="2"/>
  <c r="J794" i="2"/>
  <c r="BK776" i="2"/>
  <c r="J766" i="2"/>
  <c r="BK733" i="2"/>
  <c r="BK709" i="2"/>
  <c r="J682" i="2"/>
  <c r="J667" i="2"/>
  <c r="BK647" i="2"/>
  <c r="J603" i="2"/>
  <c r="BK584" i="2"/>
  <c r="BK548" i="2"/>
  <c r="BK540" i="2"/>
  <c r="BK525" i="2"/>
  <c r="J496" i="2"/>
  <c r="BK465" i="2"/>
  <c r="BK448" i="2"/>
  <c r="J431" i="2"/>
  <c r="J413" i="2"/>
  <c r="J363" i="2"/>
  <c r="BK359" i="2"/>
  <c r="BK316" i="2"/>
  <c r="J253" i="2"/>
  <c r="BK242" i="2"/>
  <c r="BK212" i="2"/>
  <c r="J175" i="2"/>
  <c r="AS94" i="1"/>
  <c r="BK889" i="2"/>
  <c r="BK850" i="2"/>
  <c r="J824" i="2"/>
  <c r="BK794" i="2"/>
  <c r="BK770" i="2"/>
  <c r="BK762" i="2"/>
  <c r="J739" i="2"/>
  <c r="BK723" i="2"/>
  <c r="BK694" i="2"/>
  <c r="BK663" i="2"/>
  <c r="BK641" i="2"/>
  <c r="BK626" i="2"/>
  <c r="BK613" i="2"/>
  <c r="BK599" i="2"/>
  <c r="J584" i="2"/>
  <c r="BK550" i="2"/>
  <c r="BK541" i="2"/>
  <c r="BK527" i="2"/>
  <c r="J476" i="2"/>
  <c r="BK446" i="2"/>
  <c r="J427" i="2"/>
  <c r="J409" i="2"/>
  <c r="BK343" i="2"/>
  <c r="BK320" i="2"/>
  <c r="J242" i="2"/>
  <c r="J209" i="2"/>
  <c r="BK194" i="2"/>
  <c r="BK154" i="2"/>
  <c r="J959" i="2"/>
  <c r="J942" i="2"/>
  <c r="BK914" i="2"/>
  <c r="J903" i="2"/>
  <c r="J889" i="2"/>
  <c r="J868" i="2"/>
  <c r="J849" i="2"/>
  <c r="BK832" i="2"/>
  <c r="J786" i="2"/>
  <c r="J776" i="2"/>
  <c r="BK758" i="2"/>
  <c r="BK741" i="2"/>
  <c r="J700" i="2"/>
  <c r="BK665" i="2"/>
  <c r="J655" i="2"/>
  <c r="J634" i="2"/>
  <c r="BK593" i="2"/>
  <c r="J562" i="2"/>
  <c r="J537" i="2"/>
  <c r="J519" i="2"/>
  <c r="J499" i="2"/>
  <c r="J474" i="2"/>
  <c r="J444" i="2"/>
  <c r="BK419" i="2"/>
  <c r="BK363" i="2"/>
  <c r="BK333" i="2"/>
  <c r="BK249" i="2"/>
  <c r="J206" i="2"/>
  <c r="BK188" i="2"/>
  <c r="BK158" i="2"/>
  <c r="BK268" i="3"/>
  <c r="J254" i="3"/>
  <c r="J250" i="3"/>
  <c r="J247" i="3"/>
  <c r="BK243" i="3"/>
  <c r="BK236" i="3"/>
  <c r="BK234" i="3"/>
  <c r="BK231" i="3"/>
  <c r="J230" i="3"/>
  <c r="J229" i="3"/>
  <c r="BK228" i="3"/>
  <c r="J226" i="3"/>
  <c r="BK224" i="3"/>
  <c r="BK218" i="3"/>
  <c r="J211" i="3"/>
  <c r="J210" i="3"/>
  <c r="J200" i="3"/>
  <c r="J198" i="3"/>
  <c r="BK191" i="3"/>
  <c r="J189" i="3"/>
  <c r="J184" i="3"/>
  <c r="BK180" i="3"/>
  <c r="BK176" i="3"/>
  <c r="BK166" i="3"/>
  <c r="BK162" i="3"/>
  <c r="BK152" i="3"/>
  <c r="BK143" i="3"/>
  <c r="BK252" i="3"/>
  <c r="BK244" i="3"/>
  <c r="J238" i="3"/>
  <c r="J234" i="3"/>
  <c r="J224" i="3"/>
  <c r="BK219" i="3"/>
  <c r="BK195" i="3"/>
  <c r="J187" i="3"/>
  <c r="J176" i="3"/>
  <c r="BK171" i="3"/>
  <c r="J160" i="3"/>
  <c r="BK146" i="3"/>
  <c r="BK262" i="3"/>
  <c r="BK257" i="3"/>
  <c r="J240" i="3"/>
  <c r="J228" i="3"/>
  <c r="BK216" i="3"/>
  <c r="BK206" i="3"/>
  <c r="BK197" i="3"/>
  <c r="BK187" i="3"/>
  <c r="J174" i="3"/>
  <c r="BK169" i="3"/>
  <c r="BK159" i="3"/>
  <c r="BK153" i="3"/>
  <c r="BK272" i="3"/>
  <c r="J264" i="3"/>
  <c r="BK254" i="3"/>
  <c r="J245" i="3"/>
  <c r="BK230" i="3"/>
  <c r="BK210" i="3"/>
  <c r="J202" i="3"/>
  <c r="J190" i="3"/>
  <c r="J180" i="3"/>
  <c r="BK175" i="3"/>
  <c r="J163" i="3"/>
  <c r="BK157" i="3"/>
  <c r="BK151" i="3"/>
  <c r="J144" i="3"/>
  <c r="BK175" i="4"/>
  <c r="J160" i="4"/>
  <c r="J156" i="4"/>
  <c r="BK150" i="4"/>
  <c r="J145" i="4"/>
  <c r="BK136" i="4"/>
  <c r="BK178" i="4"/>
  <c r="BK172" i="4"/>
  <c r="J167" i="4"/>
  <c r="J158" i="4"/>
  <c r="J150" i="4"/>
  <c r="BK142" i="4"/>
  <c r="J132" i="4"/>
  <c r="J181" i="4"/>
  <c r="J173" i="4"/>
  <c r="BK160" i="4"/>
  <c r="J151" i="4"/>
  <c r="J144" i="4"/>
  <c r="J133" i="4"/>
  <c r="BK174" i="4"/>
  <c r="J169" i="4"/>
  <c r="J165" i="4"/>
  <c r="BK158" i="4"/>
  <c r="BK147" i="4"/>
  <c r="J134" i="4"/>
  <c r="J167" i="5"/>
  <c r="J158" i="5"/>
  <c r="BK152" i="5"/>
  <c r="BK135" i="5"/>
  <c r="BK130" i="5"/>
  <c r="BK146" i="5"/>
  <c r="BK142" i="5"/>
  <c r="J137" i="5"/>
  <c r="BK131" i="5"/>
  <c r="J168" i="5"/>
  <c r="BK164" i="5"/>
  <c r="J156" i="5"/>
  <c r="BK148" i="5"/>
  <c r="BK128" i="5"/>
  <c r="BK162" i="5"/>
  <c r="BK158" i="5"/>
  <c r="J152" i="5"/>
  <c r="J144" i="5"/>
  <c r="J136" i="5"/>
  <c r="BK171" i="6"/>
  <c r="BK167" i="6"/>
  <c r="BK160" i="6"/>
  <c r="J152" i="6"/>
  <c r="J140" i="6"/>
  <c r="J136" i="6"/>
  <c r="J129" i="6"/>
  <c r="BK162" i="6"/>
  <c r="BK157" i="6"/>
  <c r="J149" i="6"/>
  <c r="J138" i="6"/>
  <c r="J128" i="6"/>
  <c r="J164" i="6"/>
  <c r="BK146" i="6"/>
  <c r="J132" i="6"/>
  <c r="BK169" i="6"/>
  <c r="J158" i="6"/>
  <c r="BK149" i="6"/>
  <c r="J137" i="6"/>
  <c r="J131" i="6"/>
  <c r="BK127" i="6"/>
  <c r="BK133" i="7"/>
  <c r="BK135" i="7"/>
  <c r="J938" i="2"/>
  <c r="BK922" i="2"/>
  <c r="BK903" i="2"/>
  <c r="BK895" i="2"/>
  <c r="BK868" i="2"/>
  <c r="J857" i="2"/>
  <c r="J832" i="2"/>
  <c r="BK809" i="2"/>
  <c r="J764" i="2"/>
  <c r="J754" i="2"/>
  <c r="J723" i="2"/>
  <c r="BK698" i="2"/>
  <c r="BK667" i="2"/>
  <c r="BK653" i="2"/>
  <c r="BK615" i="2"/>
  <c r="J569" i="2"/>
  <c r="BK543" i="2"/>
  <c r="J527" i="2"/>
  <c r="BK485" i="2"/>
  <c r="BK440" i="2"/>
  <c r="J415" i="2"/>
  <c r="BK339" i="2"/>
  <c r="BK257" i="2"/>
  <c r="BK237" i="2"/>
  <c r="J190" i="2"/>
  <c r="J158" i="2"/>
  <c r="J981" i="2"/>
  <c r="J966" i="2"/>
  <c r="J946" i="2"/>
  <c r="J916" i="2"/>
  <c r="J883" i="2"/>
  <c r="BK854" i="2"/>
  <c r="J844" i="2"/>
  <c r="J790" i="2"/>
  <c r="J774" i="2"/>
  <c r="BK754" i="2"/>
  <c r="J741" i="2"/>
  <c r="J713" i="2"/>
  <c r="J684" i="2"/>
  <c r="J665" i="2"/>
  <c r="J613" i="2"/>
  <c r="J596" i="2"/>
  <c r="J565" i="2"/>
  <c r="J541" i="2"/>
  <c r="BK529" i="2"/>
  <c r="BK499" i="2"/>
  <c r="BK468" i="2"/>
  <c r="J446" i="2"/>
  <c r="J419" i="2"/>
  <c r="BK405" i="2"/>
  <c r="BK361" i="2"/>
  <c r="J320" i="2"/>
  <c r="BK265" i="2"/>
  <c r="J240" i="2"/>
  <c r="BK209" i="2"/>
  <c r="BK184" i="2"/>
  <c r="J150" i="2"/>
  <c r="BK955" i="2"/>
  <c r="BK938" i="2"/>
  <c r="J895" i="2"/>
  <c r="BK885" i="2"/>
  <c r="BK836" i="2"/>
  <c r="J805" i="2"/>
  <c r="BK786" i="2"/>
  <c r="BK768" i="2"/>
  <c r="J760" i="2"/>
  <c r="BK737" i="2"/>
  <c r="BK719" i="2"/>
  <c r="BK678" i="2"/>
  <c r="BK669" i="2"/>
  <c r="J653" i="2"/>
  <c r="BK634" i="2"/>
  <c r="BK622" i="2"/>
  <c r="BK603" i="2"/>
  <c r="J593" i="2"/>
  <c r="J576" i="2"/>
  <c r="BK567" i="2"/>
  <c r="J543" i="2"/>
  <c r="J540" i="2"/>
  <c r="J523" i="2"/>
  <c r="BK470" i="2"/>
  <c r="BK422" i="2"/>
  <c r="BK365" i="2"/>
  <c r="BK345" i="2"/>
  <c r="J335" i="2"/>
  <c r="J255" i="2"/>
  <c r="J202" i="2"/>
  <c r="BK190" i="2"/>
  <c r="BK147" i="2"/>
  <c r="J957" i="2"/>
  <c r="J940" i="2"/>
  <c r="J910" i="2"/>
  <c r="J899" i="2"/>
  <c r="BK883" i="2"/>
  <c r="BK862" i="2"/>
  <c r="J845" i="2"/>
  <c r="J827" i="2"/>
  <c r="J783" i="2"/>
  <c r="BK774" i="2"/>
  <c r="BK756" i="2"/>
  <c r="J735" i="2"/>
  <c r="J698" i="2"/>
  <c r="J657" i="2"/>
  <c r="J643" i="2"/>
  <c r="J628" i="2"/>
  <c r="J591" i="2"/>
  <c r="J567" i="2"/>
  <c r="BK545" i="2"/>
  <c r="BK530" i="2"/>
  <c r="J513" i="2"/>
  <c r="J485" i="2"/>
  <c r="J450" i="2"/>
  <c r="J422" i="2"/>
  <c r="J405" i="2"/>
  <c r="J355" i="2"/>
  <c r="J263" i="2"/>
  <c r="J237" i="2"/>
  <c r="J200" i="2"/>
  <c r="J181" i="2"/>
  <c r="BK150" i="2"/>
  <c r="J257" i="3"/>
  <c r="J252" i="3"/>
  <c r="J249" i="3"/>
  <c r="J244" i="3"/>
  <c r="BK242" i="3"/>
  <c r="J235" i="3"/>
  <c r="J232" i="3"/>
  <c r="BK220" i="3"/>
  <c r="BK202" i="3"/>
  <c r="BK188" i="3"/>
  <c r="BK183" i="3"/>
  <c r="BK178" i="3"/>
  <c r="BK170" i="3"/>
  <c r="J165" i="3"/>
  <c r="J161" i="3"/>
  <c r="J151" i="3"/>
  <c r="BK144" i="3"/>
  <c r="J269" i="3"/>
  <c r="J263" i="3"/>
  <c r="BK258" i="3"/>
  <c r="BK245" i="3"/>
  <c r="BK235" i="3"/>
  <c r="BK225" i="3"/>
  <c r="J221" i="3"/>
  <c r="BK214" i="3"/>
  <c r="J194" i="3"/>
  <c r="BK184" i="3"/>
  <c r="J172" i="3"/>
  <c r="BK155" i="3"/>
  <c r="J271" i="3"/>
  <c r="BK261" i="3"/>
  <c r="BK249" i="3"/>
  <c r="BK232" i="3"/>
  <c r="J223" i="3"/>
  <c r="BK213" i="3"/>
  <c r="BK200" i="3"/>
  <c r="BK194" i="3"/>
  <c r="J188" i="3"/>
  <c r="J171" i="3"/>
  <c r="J166" i="3"/>
  <c r="J154" i="3"/>
  <c r="BK149" i="3"/>
  <c r="BK269" i="3"/>
  <c r="BK256" i="3"/>
  <c r="BK250" i="3"/>
  <c r="BK240" i="3"/>
  <c r="BK221" i="3"/>
  <c r="J209" i="3"/>
  <c r="J199" i="3"/>
  <c r="J191" i="3"/>
  <c r="J182" i="3"/>
  <c r="BK177" i="3"/>
  <c r="J162" i="3"/>
  <c r="BK154" i="3"/>
  <c r="J147" i="3"/>
  <c r="J143" i="3"/>
  <c r="BK176" i="4"/>
  <c r="J161" i="4"/>
  <c r="J155" i="4"/>
  <c r="BK149" i="4"/>
  <c r="BK140" i="4"/>
  <c r="J139" i="4"/>
  <c r="BK134" i="4"/>
  <c r="J177" i="4"/>
  <c r="J171" i="4"/>
  <c r="BK161" i="4"/>
  <c r="J149" i="4"/>
  <c r="BK143" i="4"/>
  <c r="J135" i="4"/>
  <c r="BK124" i="4"/>
  <c r="BK177" i="4"/>
  <c r="J174" i="4"/>
  <c r="J164" i="4"/>
  <c r="J152" i="4"/>
  <c r="BK145" i="4"/>
  <c r="BK141" i="4"/>
  <c r="BK132" i="4"/>
  <c r="BK179" i="4"/>
  <c r="BK164" i="4"/>
  <c r="BK156" i="4"/>
  <c r="J141" i="4"/>
  <c r="BK133" i="4"/>
  <c r="BK168" i="5"/>
  <c r="J159" i="5"/>
  <c r="BK153" i="5"/>
  <c r="J147" i="5"/>
  <c r="J134" i="5"/>
  <c r="J128" i="5"/>
  <c r="BK144" i="5"/>
  <c r="BK140" i="5"/>
  <c r="BK136" i="5"/>
  <c r="BK132" i="5"/>
  <c r="J127" i="5"/>
  <c r="BK166" i="5"/>
  <c r="J157" i="5"/>
  <c r="J151" i="5"/>
  <c r="BK170" i="5"/>
  <c r="J163" i="5"/>
  <c r="BK156" i="5"/>
  <c r="BK147" i="5"/>
  <c r="J143" i="5"/>
  <c r="J135" i="5"/>
  <c r="BK129" i="5"/>
  <c r="J170" i="6"/>
  <c r="BK165" i="6"/>
  <c r="J161" i="6"/>
  <c r="BK154" i="6"/>
  <c r="BK141" i="6"/>
  <c r="BK137" i="6"/>
  <c r="J130" i="6"/>
  <c r="J163" i="6"/>
  <c r="BK158" i="6"/>
  <c r="BK152" i="6"/>
  <c r="BK140" i="6"/>
  <c r="BK134" i="6"/>
  <c r="BK166" i="6"/>
  <c r="J151" i="6"/>
  <c r="J133" i="6"/>
  <c r="J171" i="6"/>
  <c r="J159" i="6"/>
  <c r="BK153" i="6"/>
  <c r="J143" i="6"/>
  <c r="BK130" i="6"/>
  <c r="BK145" i="7"/>
  <c r="J135" i="7"/>
  <c r="J141" i="7"/>
  <c r="J129" i="7"/>
  <c r="BK137" i="7"/>
  <c r="BK129" i="7"/>
  <c r="BK944" i="2"/>
  <c r="J936" i="2"/>
  <c r="J914" i="2"/>
  <c r="BK899" i="2"/>
  <c r="J879" i="2"/>
  <c r="BK840" i="2"/>
  <c r="BK813" i="2"/>
  <c r="J800" i="2"/>
  <c r="J762" i="2"/>
  <c r="J756" i="2"/>
  <c r="J747" i="2"/>
  <c r="J737" i="2"/>
  <c r="J721" i="2"/>
  <c r="J694" i="2"/>
  <c r="BK657" i="2"/>
  <c r="J622" i="2"/>
  <c r="BK580" i="2"/>
  <c r="BK562" i="2"/>
  <c r="J529" i="2"/>
  <c r="J515" i="2"/>
  <c r="BK478" i="2"/>
  <c r="J435" i="2"/>
  <c r="BK401" i="2"/>
  <c r="BK335" i="2"/>
  <c r="J265" i="2"/>
  <c r="BK247" i="2"/>
  <c r="J214" i="2"/>
  <c r="BK181" i="2"/>
  <c r="BK142" i="2"/>
  <c r="J979" i="2"/>
  <c r="J961" i="2"/>
  <c r="J934" i="2"/>
  <c r="J887" i="2"/>
  <c r="BK860" i="2"/>
  <c r="J850" i="2"/>
  <c r="BK819" i="2"/>
  <c r="J780" i="2"/>
  <c r="J768" i="2"/>
  <c r="BK745" i="2"/>
  <c r="J731" i="2"/>
  <c r="BK700" i="2"/>
  <c r="J678" i="2"/>
  <c r="J663" i="2"/>
  <c r="BK601" i="2"/>
  <c r="J582" i="2"/>
  <c r="BK542" i="2"/>
  <c r="BK536" i="2"/>
  <c r="BK513" i="2"/>
  <c r="BK476" i="2"/>
  <c r="BK450" i="2"/>
  <c r="J440" i="2"/>
  <c r="J417" i="2"/>
  <c r="BK369" i="2"/>
  <c r="J357" i="2"/>
  <c r="J314" i="2"/>
  <c r="J249" i="2"/>
  <c r="J236" i="2"/>
  <c r="BK202" i="2"/>
  <c r="J169" i="2"/>
  <c r="BK959" i="2"/>
  <c r="BK946" i="2"/>
  <c r="BK936" i="2"/>
  <c r="J893" i="2"/>
  <c r="BK864" i="2"/>
  <c r="BK827" i="2"/>
  <c r="J809" i="2"/>
  <c r="BK790" i="2"/>
  <c r="BK766" i="2"/>
  <c r="J751" i="2"/>
  <c r="BK735" i="2"/>
  <c r="BK713" i="2"/>
  <c r="J674" i="2"/>
  <c r="BK643" i="2"/>
  <c r="BK628" i="2"/>
  <c r="J615" i="2"/>
  <c r="J601" i="2"/>
  <c r="BK591" i="2"/>
  <c r="J572" i="2"/>
  <c r="J542" i="2"/>
  <c r="BK532" i="2"/>
  <c r="J478" i="2"/>
  <c r="J448" i="2"/>
  <c r="BK429" i="2"/>
  <c r="BK413" i="2"/>
  <c r="BK355" i="2"/>
  <c r="J316" i="2"/>
  <c r="BK240" i="2"/>
  <c r="BK198" i="2"/>
  <c r="J184" i="2"/>
  <c r="J142" i="2"/>
  <c r="J955" i="2"/>
  <c r="J918" i="2"/>
  <c r="J907" i="2"/>
  <c r="BK893" i="2"/>
  <c r="BK870" i="2"/>
  <c r="J854" i="2"/>
  <c r="J840" i="2"/>
  <c r="BK800" i="2"/>
  <c r="BK778" i="2"/>
  <c r="J770" i="2"/>
  <c r="BK751" i="2"/>
  <c r="J709" i="2"/>
  <c r="J669" i="2"/>
  <c r="BK651" i="2"/>
  <c r="BK631" i="2"/>
  <c r="BK611" i="2"/>
  <c r="BK576" i="2"/>
  <c r="BK554" i="2"/>
  <c r="J532" i="2"/>
  <c r="BK515" i="2"/>
  <c r="BK496" i="2"/>
  <c r="J470" i="2"/>
  <c r="BK427" i="2"/>
  <c r="J401" i="2"/>
  <c r="J343" i="2"/>
  <c r="J257" i="2"/>
  <c r="J212" i="2"/>
  <c r="J194" i="2"/>
  <c r="BK163" i="2"/>
  <c r="J147" i="2"/>
  <c r="J255" i="3"/>
  <c r="BK251" i="3"/>
  <c r="J248" i="3"/>
  <c r="BK179" i="3"/>
  <c r="J169" i="3"/>
  <c r="J164" i="3"/>
  <c r="J159" i="3"/>
  <c r="J149" i="3"/>
  <c r="J272" i="3"/>
  <c r="BK264" i="3"/>
  <c r="BK260" i="3"/>
  <c r="J251" i="3"/>
  <c r="BK241" i="3"/>
  <c r="J227" i="3"/>
  <c r="BK223" i="3"/>
  <c r="J217" i="3"/>
  <c r="BK209" i="3"/>
  <c r="BK186" i="3"/>
  <c r="J175" i="3"/>
  <c r="BK161" i="3"/>
  <c r="J148" i="3"/>
  <c r="J268" i="3"/>
  <c r="J260" i="3"/>
  <c r="BK248" i="3"/>
  <c r="J237" i="3"/>
  <c r="J218" i="3"/>
  <c r="J214" i="3"/>
  <c r="J204" i="3"/>
  <c r="J195" i="3"/>
  <c r="J186" i="3"/>
  <c r="BK172" i="3"/>
  <c r="J155" i="3"/>
  <c r="J152" i="3"/>
  <c r="BK271" i="3"/>
  <c r="J262" i="3"/>
  <c r="BK255" i="3"/>
  <c r="J241" i="3"/>
  <c r="J231" i="3"/>
  <c r="J213" i="3"/>
  <c r="BK204" i="3"/>
  <c r="BK192" i="3"/>
  <c r="J183" i="3"/>
  <c r="BK174" i="3"/>
  <c r="BK160" i="3"/>
  <c r="J153" i="3"/>
  <c r="BK145" i="3"/>
  <c r="BK181" i="4"/>
  <c r="J172" i="4"/>
  <c r="BK159" i="4"/>
  <c r="BK154" i="4"/>
  <c r="BK148" i="4"/>
  <c r="BK139" i="4"/>
  <c r="BK180" i="4"/>
  <c r="BK173" i="4"/>
  <c r="J168" i="4"/>
  <c r="BK162" i="4"/>
  <c r="BK151" i="4"/>
  <c r="BK144" i="4"/>
  <c r="J136" i="4"/>
  <c r="J128" i="4"/>
  <c r="J180" i="4"/>
  <c r="J175" i="4"/>
  <c r="BK165" i="4"/>
  <c r="BK155" i="4"/>
  <c r="J146" i="4"/>
  <c r="J143" i="4"/>
  <c r="BK129" i="4"/>
  <c r="BK170" i="4"/>
  <c r="BK167" i="4"/>
  <c r="J159" i="4"/>
  <c r="BK152" i="4"/>
  <c r="BK135" i="4"/>
  <c r="J170" i="5"/>
  <c r="J166" i="5"/>
  <c r="BK155" i="5"/>
  <c r="J148" i="5"/>
  <c r="J140" i="5"/>
  <c r="J129" i="5"/>
  <c r="BK159" i="5"/>
  <c r="BK154" i="5"/>
  <c r="J131" i="5"/>
  <c r="J164" i="5"/>
  <c r="BK161" i="5"/>
  <c r="J154" i="5"/>
  <c r="J146" i="5"/>
  <c r="J142" i="5"/>
  <c r="BK137" i="5"/>
  <c r="J132" i="5"/>
  <c r="J169" i="6"/>
  <c r="J162" i="6"/>
  <c r="BK156" i="6"/>
  <c r="BK143" i="6"/>
  <c r="BK138" i="6"/>
  <c r="BK133" i="6"/>
  <c r="BK170" i="6"/>
  <c r="J160" i="6"/>
  <c r="J153" i="6"/>
  <c r="J147" i="6"/>
  <c r="BK135" i="6"/>
  <c r="BK168" i="6"/>
  <c r="BK159" i="6"/>
  <c r="J145" i="6"/>
  <c r="BK131" i="6"/>
  <c r="J165" i="6"/>
  <c r="J154" i="6"/>
  <c r="BK145" i="6"/>
  <c r="J135" i="6"/>
  <c r="BK128" i="6"/>
  <c r="J137" i="7"/>
  <c r="BK139" i="7"/>
  <c r="BK143" i="7"/>
  <c r="J133" i="7"/>
  <c r="P127" i="7" l="1"/>
  <c r="P126" i="7" s="1"/>
  <c r="AU100" i="1" s="1"/>
  <c r="T127" i="7"/>
  <c r="T126" i="7" s="1"/>
  <c r="BK141" i="2"/>
  <c r="J141" i="2"/>
  <c r="J98" i="2"/>
  <c r="T141" i="2"/>
  <c r="BK168" i="2"/>
  <c r="J168" i="2"/>
  <c r="J100" i="2"/>
  <c r="T168" i="2"/>
  <c r="P213" i="2"/>
  <c r="T213" i="2"/>
  <c r="T239" i="2"/>
  <c r="R421" i="2"/>
  <c r="R535" i="2"/>
  <c r="R547" i="2"/>
  <c r="P583" i="2"/>
  <c r="BK656" i="2"/>
  <c r="J656" i="2"/>
  <c r="J109" i="2"/>
  <c r="R656" i="2"/>
  <c r="R683" i="2"/>
  <c r="R720" i="2"/>
  <c r="P744" i="2"/>
  <c r="BK767" i="2"/>
  <c r="J767" i="2" s="1"/>
  <c r="J114" i="2" s="1"/>
  <c r="T767" i="2"/>
  <c r="R853" i="2"/>
  <c r="P896" i="2"/>
  <c r="BK917" i="2"/>
  <c r="J917" i="2" s="1"/>
  <c r="J117" i="2" s="1"/>
  <c r="T917" i="2"/>
  <c r="R943" i="2"/>
  <c r="R956" i="2"/>
  <c r="T142" i="3"/>
  <c r="T150" i="3"/>
  <c r="T156" i="3"/>
  <c r="T167" i="3"/>
  <c r="T173" i="3"/>
  <c r="T181" i="3"/>
  <c r="T196" i="3"/>
  <c r="R208" i="3"/>
  <c r="P215" i="3"/>
  <c r="R222" i="3"/>
  <c r="P233" i="3"/>
  <c r="BK239" i="3"/>
  <c r="J239" i="3" s="1"/>
  <c r="J114" i="3" s="1"/>
  <c r="T246" i="3"/>
  <c r="T259" i="3"/>
  <c r="BK267" i="3"/>
  <c r="J267" i="3"/>
  <c r="J118" i="3"/>
  <c r="R270" i="3"/>
  <c r="T127" i="4"/>
  <c r="T123" i="4" s="1"/>
  <c r="T131" i="4"/>
  <c r="T137" i="4"/>
  <c r="T166" i="4"/>
  <c r="P126" i="6"/>
  <c r="R144" i="6"/>
  <c r="BK150" i="6"/>
  <c r="J150" i="6" s="1"/>
  <c r="J103" i="6" s="1"/>
  <c r="R141" i="2"/>
  <c r="P157" i="2"/>
  <c r="T157" i="2"/>
  <c r="R168" i="2"/>
  <c r="BK239" i="2"/>
  <c r="J239" i="2"/>
  <c r="J102" i="2" s="1"/>
  <c r="R239" i="2"/>
  <c r="P421" i="2"/>
  <c r="BK535" i="2"/>
  <c r="J535" i="2"/>
  <c r="J104" i="2"/>
  <c r="T535" i="2"/>
  <c r="BK547" i="2"/>
  <c r="BK583" i="2"/>
  <c r="J583" i="2" s="1"/>
  <c r="J108" i="2" s="1"/>
  <c r="T583" i="2"/>
  <c r="T656" i="2"/>
  <c r="P683" i="2"/>
  <c r="BK720" i="2"/>
  <c r="J720" i="2"/>
  <c r="J111" i="2" s="1"/>
  <c r="BK744" i="2"/>
  <c r="J744" i="2"/>
  <c r="J112" i="2"/>
  <c r="R744" i="2"/>
  <c r="BK763" i="2"/>
  <c r="J763" i="2"/>
  <c r="J113" i="2"/>
  <c r="R763" i="2"/>
  <c r="P767" i="2"/>
  <c r="BK853" i="2"/>
  <c r="J853" i="2"/>
  <c r="J115" i="2" s="1"/>
  <c r="T853" i="2"/>
  <c r="R896" i="2"/>
  <c r="P917" i="2"/>
  <c r="BK943" i="2"/>
  <c r="J943" i="2" s="1"/>
  <c r="J118" i="2" s="1"/>
  <c r="BK956" i="2"/>
  <c r="J956" i="2" s="1"/>
  <c r="J119" i="2" s="1"/>
  <c r="T956" i="2"/>
  <c r="R142" i="3"/>
  <c r="R150" i="3"/>
  <c r="P156" i="3"/>
  <c r="R167" i="3"/>
  <c r="P173" i="3"/>
  <c r="R181" i="3"/>
  <c r="R196" i="3"/>
  <c r="T208" i="3"/>
  <c r="T215" i="3"/>
  <c r="T222" i="3"/>
  <c r="R233" i="3"/>
  <c r="P239" i="3"/>
  <c r="BK246" i="3"/>
  <c r="J246" i="3" s="1"/>
  <c r="J115" i="3" s="1"/>
  <c r="R259" i="3"/>
  <c r="R267" i="3"/>
  <c r="P270" i="3"/>
  <c r="R127" i="4"/>
  <c r="R123" i="4"/>
  <c r="P131" i="4"/>
  <c r="P137" i="4"/>
  <c r="BK166" i="4"/>
  <c r="J166" i="4" s="1"/>
  <c r="J102" i="4" s="1"/>
  <c r="P126" i="5"/>
  <c r="P138" i="5"/>
  <c r="T138" i="5"/>
  <c r="P150" i="5"/>
  <c r="BK165" i="5"/>
  <c r="J165" i="5" s="1"/>
  <c r="J103" i="5" s="1"/>
  <c r="T165" i="5"/>
  <c r="T126" i="6"/>
  <c r="P144" i="6"/>
  <c r="R150" i="6"/>
  <c r="P142" i="3"/>
  <c r="P150" i="3"/>
  <c r="R156" i="3"/>
  <c r="P167" i="3"/>
  <c r="R173" i="3"/>
  <c r="P181" i="3"/>
  <c r="P196" i="3"/>
  <c r="BK208" i="3"/>
  <c r="J208" i="3"/>
  <c r="J110" i="3" s="1"/>
  <c r="BK215" i="3"/>
  <c r="J215" i="3" s="1"/>
  <c r="J111" i="3" s="1"/>
  <c r="BK222" i="3"/>
  <c r="J222" i="3"/>
  <c r="J112" i="3" s="1"/>
  <c r="T233" i="3"/>
  <c r="T239" i="3"/>
  <c r="P246" i="3"/>
  <c r="BK259" i="3"/>
  <c r="J259" i="3"/>
  <c r="J116" i="3" s="1"/>
  <c r="T267" i="3"/>
  <c r="T270" i="3"/>
  <c r="BK127" i="4"/>
  <c r="J127" i="4" s="1"/>
  <c r="J98" i="4" s="1"/>
  <c r="BK131" i="4"/>
  <c r="J131" i="4" s="1"/>
  <c r="J100" i="4" s="1"/>
  <c r="BK137" i="4"/>
  <c r="J137" i="4"/>
  <c r="J101" i="4"/>
  <c r="R166" i="4"/>
  <c r="R126" i="5"/>
  <c r="BK138" i="5"/>
  <c r="J138" i="5"/>
  <c r="J100" i="5" s="1"/>
  <c r="BK150" i="5"/>
  <c r="J150" i="5"/>
  <c r="J102" i="5" s="1"/>
  <c r="T150" i="5"/>
  <c r="R165" i="5"/>
  <c r="R126" i="6"/>
  <c r="R125" i="6"/>
  <c r="R124" i="6" s="1"/>
  <c r="R123" i="6" s="1"/>
  <c r="BK144" i="6"/>
  <c r="J144" i="6"/>
  <c r="J101" i="6" s="1"/>
  <c r="P150" i="6"/>
  <c r="P141" i="2"/>
  <c r="BK157" i="2"/>
  <c r="J157" i="2"/>
  <c r="J99" i="2" s="1"/>
  <c r="R157" i="2"/>
  <c r="P168" i="2"/>
  <c r="BK213" i="2"/>
  <c r="J213" i="2" s="1"/>
  <c r="J101" i="2" s="1"/>
  <c r="R213" i="2"/>
  <c r="P239" i="2"/>
  <c r="BK421" i="2"/>
  <c r="J421" i="2" s="1"/>
  <c r="J103" i="2" s="1"/>
  <c r="T421" i="2"/>
  <c r="P535" i="2"/>
  <c r="P547" i="2"/>
  <c r="T547" i="2"/>
  <c r="R583" i="2"/>
  <c r="P656" i="2"/>
  <c r="BK683" i="2"/>
  <c r="J683" i="2"/>
  <c r="J110" i="2"/>
  <c r="T683" i="2"/>
  <c r="P720" i="2"/>
  <c r="T720" i="2"/>
  <c r="T744" i="2"/>
  <c r="P763" i="2"/>
  <c r="T763" i="2"/>
  <c r="R767" i="2"/>
  <c r="P853" i="2"/>
  <c r="BK896" i="2"/>
  <c r="J896" i="2" s="1"/>
  <c r="J116" i="2" s="1"/>
  <c r="T896" i="2"/>
  <c r="R917" i="2"/>
  <c r="P943" i="2"/>
  <c r="T943" i="2"/>
  <c r="P956" i="2"/>
  <c r="BK142" i="3"/>
  <c r="J142" i="3"/>
  <c r="J99" i="3"/>
  <c r="BK150" i="3"/>
  <c r="J150" i="3" s="1"/>
  <c r="J100" i="3" s="1"/>
  <c r="BK156" i="3"/>
  <c r="J156" i="3" s="1"/>
  <c r="J101" i="3" s="1"/>
  <c r="BK167" i="3"/>
  <c r="J167" i="3" s="1"/>
  <c r="J102" i="3" s="1"/>
  <c r="BK173" i="3"/>
  <c r="J173" i="3"/>
  <c r="J103" i="3"/>
  <c r="BK181" i="3"/>
  <c r="J181" i="3" s="1"/>
  <c r="J104" i="3" s="1"/>
  <c r="BK196" i="3"/>
  <c r="J196" i="3" s="1"/>
  <c r="J105" i="3" s="1"/>
  <c r="P208" i="3"/>
  <c r="R215" i="3"/>
  <c r="P222" i="3"/>
  <c r="BK233" i="3"/>
  <c r="J233" i="3"/>
  <c r="J113" i="3"/>
  <c r="R239" i="3"/>
  <c r="R246" i="3"/>
  <c r="P259" i="3"/>
  <c r="P267" i="3"/>
  <c r="BK270" i="3"/>
  <c r="J270" i="3"/>
  <c r="J119" i="3" s="1"/>
  <c r="P127" i="4"/>
  <c r="P123" i="4"/>
  <c r="R131" i="4"/>
  <c r="R137" i="4"/>
  <c r="P166" i="4"/>
  <c r="BK126" i="5"/>
  <c r="J126" i="5" s="1"/>
  <c r="J99" i="5" s="1"/>
  <c r="T126" i="5"/>
  <c r="T125" i="5" s="1"/>
  <c r="T124" i="5" s="1"/>
  <c r="T123" i="5" s="1"/>
  <c r="R138" i="5"/>
  <c r="R150" i="5"/>
  <c r="P165" i="5"/>
  <c r="BK126" i="6"/>
  <c r="J126" i="6"/>
  <c r="J99" i="6" s="1"/>
  <c r="T144" i="6"/>
  <c r="T150" i="6"/>
  <c r="BK544" i="2"/>
  <c r="J544" i="2" s="1"/>
  <c r="J105" i="2" s="1"/>
  <c r="BK142" i="6"/>
  <c r="J142" i="6" s="1"/>
  <c r="J100" i="6" s="1"/>
  <c r="BK130" i="7"/>
  <c r="J130" i="7"/>
  <c r="J99" i="7"/>
  <c r="BK140" i="7"/>
  <c r="J140" i="7" s="1"/>
  <c r="J104" i="7" s="1"/>
  <c r="BK203" i="3"/>
  <c r="J203" i="3" s="1"/>
  <c r="J107" i="3" s="1"/>
  <c r="BK265" i="3"/>
  <c r="J265" i="3" s="1"/>
  <c r="J117" i="3" s="1"/>
  <c r="BK123" i="4"/>
  <c r="J123" i="4"/>
  <c r="J97" i="4"/>
  <c r="BK148" i="6"/>
  <c r="J148" i="6" s="1"/>
  <c r="J102" i="6" s="1"/>
  <c r="BK134" i="7"/>
  <c r="J134" i="7" s="1"/>
  <c r="J101" i="7" s="1"/>
  <c r="BK136" i="7"/>
  <c r="J136" i="7" s="1"/>
  <c r="J102" i="7" s="1"/>
  <c r="BK138" i="7"/>
  <c r="J138" i="7"/>
  <c r="J103" i="7"/>
  <c r="BK201" i="3"/>
  <c r="J201" i="3" s="1"/>
  <c r="J106" i="3" s="1"/>
  <c r="BK205" i="3"/>
  <c r="J205" i="3" s="1"/>
  <c r="J108" i="3" s="1"/>
  <c r="BK128" i="7"/>
  <c r="BK127" i="7" s="1"/>
  <c r="J127" i="7" s="1"/>
  <c r="J97" i="7" s="1"/>
  <c r="BK132" i="7"/>
  <c r="J132" i="7"/>
  <c r="J100" i="7" s="1"/>
  <c r="BK142" i="7"/>
  <c r="J142" i="7" s="1"/>
  <c r="J105" i="7" s="1"/>
  <c r="BK144" i="7"/>
  <c r="J144" i="7"/>
  <c r="J106" i="7" s="1"/>
  <c r="F92" i="7"/>
  <c r="J89" i="7"/>
  <c r="E116" i="7"/>
  <c r="BE131" i="7"/>
  <c r="BE133" i="7"/>
  <c r="BE135" i="7"/>
  <c r="BE137" i="7"/>
  <c r="BE143" i="7"/>
  <c r="BE145" i="7"/>
  <c r="BE129" i="7"/>
  <c r="BE139" i="7"/>
  <c r="BE141" i="7"/>
  <c r="BK125" i="5"/>
  <c r="BK124" i="5"/>
  <c r="J124" i="5" s="1"/>
  <c r="J97" i="5" s="1"/>
  <c r="J91" i="6"/>
  <c r="BE131" i="6"/>
  <c r="BE132" i="6"/>
  <c r="BE133" i="6"/>
  <c r="BE138" i="6"/>
  <c r="BE139" i="6"/>
  <c r="BE140" i="6"/>
  <c r="BE151" i="6"/>
  <c r="BE156" i="6"/>
  <c r="BE159" i="6"/>
  <c r="BE160" i="6"/>
  <c r="BE162" i="6"/>
  <c r="BE163" i="6"/>
  <c r="BE168" i="6"/>
  <c r="E113" i="6"/>
  <c r="BE127" i="6"/>
  <c r="BE128" i="6"/>
  <c r="BE134" i="6"/>
  <c r="BE136" i="6"/>
  <c r="BE137" i="6"/>
  <c r="BE147" i="6"/>
  <c r="BE152" i="6"/>
  <c r="BE153" i="6"/>
  <c r="BE154" i="6"/>
  <c r="BE161" i="6"/>
  <c r="BE164" i="6"/>
  <c r="J89" i="6"/>
  <c r="F92" i="6"/>
  <c r="F119" i="6"/>
  <c r="BE130" i="6"/>
  <c r="BE135" i="6"/>
  <c r="BE141" i="6"/>
  <c r="BE143" i="6"/>
  <c r="BE145" i="6"/>
  <c r="BE155" i="6"/>
  <c r="BE158" i="6"/>
  <c r="BE166" i="6"/>
  <c r="BE167" i="6"/>
  <c r="BE171" i="6"/>
  <c r="J92" i="6"/>
  <c r="BE129" i="6"/>
  <c r="BE146" i="6"/>
  <c r="BE149" i="6"/>
  <c r="BE157" i="6"/>
  <c r="BE165" i="6"/>
  <c r="BE169" i="6"/>
  <c r="BE170" i="6"/>
  <c r="F91" i="5"/>
  <c r="E113" i="5"/>
  <c r="J120" i="5"/>
  <c r="BE130" i="5"/>
  <c r="BE132" i="5"/>
  <c r="BE140" i="5"/>
  <c r="BE158" i="5"/>
  <c r="BE170" i="5"/>
  <c r="J91" i="5"/>
  <c r="J117" i="5"/>
  <c r="BE129" i="5"/>
  <c r="BE135" i="5"/>
  <c r="BE137" i="5"/>
  <c r="BE139" i="5"/>
  <c r="BE141" i="5"/>
  <c r="BE143" i="5"/>
  <c r="BE144" i="5"/>
  <c r="BE146" i="5"/>
  <c r="BE152" i="5"/>
  <c r="BE157" i="5"/>
  <c r="BE160" i="5"/>
  <c r="BE161" i="5"/>
  <c r="BE168" i="5"/>
  <c r="BE169" i="5"/>
  <c r="F92" i="5"/>
  <c r="BE127" i="5"/>
  <c r="BE128" i="5"/>
  <c r="BE134" i="5"/>
  <c r="BE147" i="5"/>
  <c r="BE148" i="5"/>
  <c r="BE151" i="5"/>
  <c r="BE153" i="5"/>
  <c r="BE154" i="5"/>
  <c r="BE155" i="5"/>
  <c r="BE162" i="5"/>
  <c r="BE164" i="5"/>
  <c r="BE166" i="5"/>
  <c r="BE167" i="5"/>
  <c r="BE131" i="5"/>
  <c r="BE133" i="5"/>
  <c r="BE136" i="5"/>
  <c r="BE142" i="5"/>
  <c r="BE145" i="5"/>
  <c r="BE156" i="5"/>
  <c r="BE159" i="5"/>
  <c r="BE163" i="5"/>
  <c r="E85" i="4"/>
  <c r="J89" i="4"/>
  <c r="F119" i="4"/>
  <c r="BE124" i="4"/>
  <c r="BE129" i="4"/>
  <c r="BE134" i="4"/>
  <c r="BE136" i="4"/>
  <c r="BE141" i="4"/>
  <c r="BE142" i="4"/>
  <c r="BE144" i="4"/>
  <c r="BE149" i="4"/>
  <c r="BE154" i="4"/>
  <c r="BE175" i="4"/>
  <c r="BE176" i="4"/>
  <c r="BE177" i="4"/>
  <c r="BE133" i="4"/>
  <c r="BE135" i="4"/>
  <c r="BE139" i="4"/>
  <c r="BE148" i="4"/>
  <c r="BE153" i="4"/>
  <c r="BE157" i="4"/>
  <c r="BE159" i="4"/>
  <c r="BE160" i="4"/>
  <c r="BE161" i="4"/>
  <c r="BE162" i="4"/>
  <c r="BE179" i="4"/>
  <c r="BE145" i="4"/>
  <c r="BE146" i="4"/>
  <c r="BE147" i="4"/>
  <c r="BE150" i="4"/>
  <c r="BE152" i="4"/>
  <c r="BE155" i="4"/>
  <c r="BE156" i="4"/>
  <c r="BE158" i="4"/>
  <c r="BE163" i="4"/>
  <c r="BE164" i="4"/>
  <c r="BE169" i="4"/>
  <c r="BE171" i="4"/>
  <c r="BE173" i="4"/>
  <c r="BE174" i="4"/>
  <c r="BE180" i="4"/>
  <c r="BE181" i="4"/>
  <c r="BE128" i="4"/>
  <c r="BE132" i="4"/>
  <c r="BE138" i="4"/>
  <c r="BE140" i="4"/>
  <c r="BE143" i="4"/>
  <c r="BE151" i="4"/>
  <c r="BE165" i="4"/>
  <c r="BE167" i="4"/>
  <c r="BE168" i="4"/>
  <c r="BE170" i="4"/>
  <c r="BE172" i="4"/>
  <c r="BE178" i="4"/>
  <c r="J92" i="3"/>
  <c r="J135" i="3"/>
  <c r="BE148" i="3"/>
  <c r="BE165" i="3"/>
  <c r="BE166" i="3"/>
  <c r="BE178" i="3"/>
  <c r="BE184" i="3"/>
  <c r="BE185" i="3"/>
  <c r="BE187" i="3"/>
  <c r="BE190" i="3"/>
  <c r="BE195" i="3"/>
  <c r="BE211" i="3"/>
  <c r="BE217" i="3"/>
  <c r="BE218" i="3"/>
  <c r="BE224" i="3"/>
  <c r="BE225" i="3"/>
  <c r="BE227" i="3"/>
  <c r="BE228" i="3"/>
  <c r="BE232" i="3"/>
  <c r="BE234" i="3"/>
  <c r="BE236" i="3"/>
  <c r="BE247" i="3"/>
  <c r="BE251" i="3"/>
  <c r="BE260" i="3"/>
  <c r="BE263" i="3"/>
  <c r="BE268" i="3"/>
  <c r="BE271" i="3"/>
  <c r="J547" i="2"/>
  <c r="J107" i="2" s="1"/>
  <c r="E129" i="3"/>
  <c r="J133" i="3"/>
  <c r="F136" i="3"/>
  <c r="BE145" i="3"/>
  <c r="BE146" i="3"/>
  <c r="BE160" i="3"/>
  <c r="BE161" i="3"/>
  <c r="BE163" i="3"/>
  <c r="BE164" i="3"/>
  <c r="BE170" i="3"/>
  <c r="BE171" i="3"/>
  <c r="BE175" i="3"/>
  <c r="BE176" i="3"/>
  <c r="BE177" i="3"/>
  <c r="BE209" i="3"/>
  <c r="BE210" i="3"/>
  <c r="BE219" i="3"/>
  <c r="BE220" i="3"/>
  <c r="BE223" i="3"/>
  <c r="BE226" i="3"/>
  <c r="BE229" i="3"/>
  <c r="BE240" i="3"/>
  <c r="BE242" i="3"/>
  <c r="BE243" i="3"/>
  <c r="BE244" i="3"/>
  <c r="BE245" i="3"/>
  <c r="BE252" i="3"/>
  <c r="BE253" i="3"/>
  <c r="BE254" i="3"/>
  <c r="BE258" i="3"/>
  <c r="BE264" i="3"/>
  <c r="F91" i="3"/>
  <c r="BE143" i="3"/>
  <c r="BE144" i="3"/>
  <c r="BE149" i="3"/>
  <c r="BE151" i="3"/>
  <c r="BE152" i="3"/>
  <c r="BE154" i="3"/>
  <c r="BE157" i="3"/>
  <c r="BE158" i="3"/>
  <c r="BE162" i="3"/>
  <c r="BE168" i="3"/>
  <c r="BE169" i="3"/>
  <c r="BE179" i="3"/>
  <c r="BE180" i="3"/>
  <c r="BE182" i="3"/>
  <c r="BE183" i="3"/>
  <c r="BE188" i="3"/>
  <c r="BE189" i="3"/>
  <c r="BE191" i="3"/>
  <c r="BE197" i="3"/>
  <c r="BE198" i="3"/>
  <c r="BE199" i="3"/>
  <c r="BE200" i="3"/>
  <c r="BE202" i="3"/>
  <c r="BE206" i="3"/>
  <c r="BE212" i="3"/>
  <c r="BE230" i="3"/>
  <c r="BE231" i="3"/>
  <c r="BE238" i="3"/>
  <c r="BE241" i="3"/>
  <c r="BE248" i="3"/>
  <c r="BE249" i="3"/>
  <c r="BE250" i="3"/>
  <c r="BE255" i="3"/>
  <c r="BE256" i="3"/>
  <c r="BE261" i="3"/>
  <c r="BE269" i="3"/>
  <c r="BE272" i="3"/>
  <c r="BE147" i="3"/>
  <c r="BE153" i="3"/>
  <c r="BE155" i="3"/>
  <c r="BE159" i="3"/>
  <c r="BE172" i="3"/>
  <c r="BE174" i="3"/>
  <c r="BE186" i="3"/>
  <c r="BE192" i="3"/>
  <c r="BE193" i="3"/>
  <c r="BE194" i="3"/>
  <c r="BE204" i="3"/>
  <c r="BE213" i="3"/>
  <c r="BE214" i="3"/>
  <c r="BE216" i="3"/>
  <c r="BE221" i="3"/>
  <c r="BE235" i="3"/>
  <c r="BE237" i="3"/>
  <c r="BE257" i="3"/>
  <c r="BE262" i="3"/>
  <c r="BE266" i="3"/>
  <c r="F136" i="2"/>
  <c r="BE169" i="2"/>
  <c r="BE181" i="2"/>
  <c r="BE188" i="2"/>
  <c r="BE206" i="2"/>
  <c r="BE240" i="2"/>
  <c r="BE253" i="2"/>
  <c r="BE314" i="2"/>
  <c r="BE316" i="2"/>
  <c r="BE320" i="2"/>
  <c r="BE335" i="2"/>
  <c r="BE359" i="2"/>
  <c r="BE365" i="2"/>
  <c r="BE413" i="2"/>
  <c r="BE429" i="2"/>
  <c r="BE431" i="2"/>
  <c r="BE435" i="2"/>
  <c r="BE440" i="2"/>
  <c r="BE444" i="2"/>
  <c r="BE448" i="2"/>
  <c r="BE461" i="2"/>
  <c r="BE476" i="2"/>
  <c r="BE525" i="2"/>
  <c r="BE527" i="2"/>
  <c r="BE532" i="2"/>
  <c r="BE540" i="2"/>
  <c r="BE582" i="2"/>
  <c r="BE584" i="2"/>
  <c r="BE599" i="2"/>
  <c r="BE613" i="2"/>
  <c r="BE615" i="2"/>
  <c r="BE617" i="2"/>
  <c r="BE653" i="2"/>
  <c r="BE661" i="2"/>
  <c r="BE663" i="2"/>
  <c r="BE665" i="2"/>
  <c r="BE669" i="2"/>
  <c r="BE674" i="2"/>
  <c r="BE678" i="2"/>
  <c r="BE682" i="2"/>
  <c r="BE713" i="2"/>
  <c r="BE717" i="2"/>
  <c r="BE721" i="2"/>
  <c r="BE725" i="2"/>
  <c r="BE731" i="2"/>
  <c r="BE737" i="2"/>
  <c r="BE741" i="2"/>
  <c r="BE747" i="2"/>
  <c r="BE762" i="2"/>
  <c r="BE764" i="2"/>
  <c r="BE766" i="2"/>
  <c r="BE819" i="2"/>
  <c r="BE850" i="2"/>
  <c r="BE885" i="2"/>
  <c r="BE922" i="2"/>
  <c r="BE934" i="2"/>
  <c r="BE936" i="2"/>
  <c r="BE944" i="2"/>
  <c r="BE959" i="2"/>
  <c r="BE150" i="2"/>
  <c r="BE175" i="2"/>
  <c r="BE200" i="2"/>
  <c r="BE212" i="2"/>
  <c r="BE236" i="2"/>
  <c r="BE247" i="2"/>
  <c r="BE257" i="2"/>
  <c r="BE263" i="2"/>
  <c r="BE265" i="2"/>
  <c r="BE357" i="2"/>
  <c r="BE369" i="2"/>
  <c r="BE401" i="2"/>
  <c r="BE417" i="2"/>
  <c r="BE450" i="2"/>
  <c r="BE465" i="2"/>
  <c r="BE468" i="2"/>
  <c r="BE513" i="2"/>
  <c r="BE515" i="2"/>
  <c r="BE529" i="2"/>
  <c r="BE536" i="2"/>
  <c r="BE545" i="2"/>
  <c r="BE548" i="2"/>
  <c r="BE562" i="2"/>
  <c r="BE647" i="2"/>
  <c r="BE655" i="2"/>
  <c r="BE657" i="2"/>
  <c r="BE672" i="2"/>
  <c r="BE684" i="2"/>
  <c r="BE698" i="2"/>
  <c r="BE700" i="2"/>
  <c r="BE739" i="2"/>
  <c r="BE743" i="2"/>
  <c r="BE751" i="2"/>
  <c r="BE754" i="2"/>
  <c r="BE756" i="2"/>
  <c r="BE772" i="2"/>
  <c r="BE776" i="2"/>
  <c r="BE778" i="2"/>
  <c r="BE813" i="2"/>
  <c r="BE840" i="2"/>
  <c r="BE844" i="2"/>
  <c r="BE852" i="2"/>
  <c r="BE854" i="2"/>
  <c r="BE857" i="2"/>
  <c r="BE860" i="2"/>
  <c r="BE868" i="2"/>
  <c r="BE879" i="2"/>
  <c r="BE881" i="2"/>
  <c r="BE899" i="2"/>
  <c r="BE901" i="2"/>
  <c r="BE903" i="2"/>
  <c r="BE914" i="2"/>
  <c r="BE916" i="2"/>
  <c r="BE918" i="2"/>
  <c r="BE940" i="2"/>
  <c r="BE949" i="2"/>
  <c r="E85" i="2"/>
  <c r="BE142" i="2"/>
  <c r="BE154" i="2"/>
  <c r="BE158" i="2"/>
  <c r="BE190" i="2"/>
  <c r="BE198" i="2"/>
  <c r="BE214" i="2"/>
  <c r="BE249" i="2"/>
  <c r="BE255" i="2"/>
  <c r="BE333" i="2"/>
  <c r="BE339" i="2"/>
  <c r="BE419" i="2"/>
  <c r="BE425" i="2"/>
  <c r="BE427" i="2"/>
  <c r="BE478" i="2"/>
  <c r="BE485" i="2"/>
  <c r="BE493" i="2"/>
  <c r="BE519" i="2"/>
  <c r="BE537" i="2"/>
  <c r="BE538" i="2"/>
  <c r="BE542" i="2"/>
  <c r="BE543" i="2"/>
  <c r="BE550" i="2"/>
  <c r="BE554" i="2"/>
  <c r="BE567" i="2"/>
  <c r="BE569" i="2"/>
  <c r="BE572" i="2"/>
  <c r="BE576" i="2"/>
  <c r="BE578" i="2"/>
  <c r="BE580" i="2"/>
  <c r="BE591" i="2"/>
  <c r="BE603" i="2"/>
  <c r="BE622" i="2"/>
  <c r="BE628" i="2"/>
  <c r="BE631" i="2"/>
  <c r="BE667" i="2"/>
  <c r="BE694" i="2"/>
  <c r="BE719" i="2"/>
  <c r="BE723" i="2"/>
  <c r="BE735" i="2"/>
  <c r="BE745" i="2"/>
  <c r="BE749" i="2"/>
  <c r="BE758" i="2"/>
  <c r="BE760" i="2"/>
  <c r="BE768" i="2"/>
  <c r="BE786" i="2"/>
  <c r="BE797" i="2"/>
  <c r="BE805" i="2"/>
  <c r="BE809" i="2"/>
  <c r="BE811" i="2"/>
  <c r="BE827" i="2"/>
  <c r="BE832" i="2"/>
  <c r="BE836" i="2"/>
  <c r="BE862" i="2"/>
  <c r="BE864" i="2"/>
  <c r="BE870" i="2"/>
  <c r="BE889" i="2"/>
  <c r="BE893" i="2"/>
  <c r="BE895" i="2"/>
  <c r="BE897" i="2"/>
  <c r="BE907" i="2"/>
  <c r="BE910" i="2"/>
  <c r="BE938" i="2"/>
  <c r="BE942" i="2"/>
  <c r="BE955" i="2"/>
  <c r="BE961" i="2"/>
  <c r="BE966" i="2"/>
  <c r="BE979" i="2"/>
  <c r="BE981" i="2"/>
  <c r="J89" i="2"/>
  <c r="BE147" i="2"/>
  <c r="BE163" i="2"/>
  <c r="BE184" i="2"/>
  <c r="BE194" i="2"/>
  <c r="BE202" i="2"/>
  <c r="BE209" i="2"/>
  <c r="BE225" i="2"/>
  <c r="BE237" i="2"/>
  <c r="BE242" i="2"/>
  <c r="BE259" i="2"/>
  <c r="BE343" i="2"/>
  <c r="BE345" i="2"/>
  <c r="BE355" i="2"/>
  <c r="BE361" i="2"/>
  <c r="BE363" i="2"/>
  <c r="BE405" i="2"/>
  <c r="BE409" i="2"/>
  <c r="BE415" i="2"/>
  <c r="BE422" i="2"/>
  <c r="BE446" i="2"/>
  <c r="BE470" i="2"/>
  <c r="BE474" i="2"/>
  <c r="BE496" i="2"/>
  <c r="BE499" i="2"/>
  <c r="BE511" i="2"/>
  <c r="BE523" i="2"/>
  <c r="BE530" i="2"/>
  <c r="BE541" i="2"/>
  <c r="BE565" i="2"/>
  <c r="BE593" i="2"/>
  <c r="BE596" i="2"/>
  <c r="BE601" i="2"/>
  <c r="BE611" i="2"/>
  <c r="BE626" i="2"/>
  <c r="BE634" i="2"/>
  <c r="BE641" i="2"/>
  <c r="BE643" i="2"/>
  <c r="BE651" i="2"/>
  <c r="BE690" i="2"/>
  <c r="BE709" i="2"/>
  <c r="BE733" i="2"/>
  <c r="BE770" i="2"/>
  <c r="BE774" i="2"/>
  <c r="BE780" i="2"/>
  <c r="BE783" i="2"/>
  <c r="BE790" i="2"/>
  <c r="BE794" i="2"/>
  <c r="BE800" i="2"/>
  <c r="BE824" i="2"/>
  <c r="BE845" i="2"/>
  <c r="BE849" i="2"/>
  <c r="BE883" i="2"/>
  <c r="BE887" i="2"/>
  <c r="BE946" i="2"/>
  <c r="BE953" i="2"/>
  <c r="BE957" i="2"/>
  <c r="F34" i="2"/>
  <c r="BA95" i="1" s="1"/>
  <c r="J34" i="2"/>
  <c r="AW95" i="1" s="1"/>
  <c r="F35" i="3"/>
  <c r="BB96" i="1" s="1"/>
  <c r="F36" i="4"/>
  <c r="BC97" i="1"/>
  <c r="J34" i="5"/>
  <c r="AW98" i="1"/>
  <c r="F36" i="5"/>
  <c r="BC98" i="1" s="1"/>
  <c r="F35" i="6"/>
  <c r="BB99" i="1" s="1"/>
  <c r="F35" i="7"/>
  <c r="BB100" i="1" s="1"/>
  <c r="F35" i="2"/>
  <c r="BB95" i="1" s="1"/>
  <c r="F34" i="3"/>
  <c r="BA96" i="1" s="1"/>
  <c r="J34" i="4"/>
  <c r="AW97" i="1" s="1"/>
  <c r="F35" i="4"/>
  <c r="BB97" i="1" s="1"/>
  <c r="F35" i="5"/>
  <c r="BB98" i="1" s="1"/>
  <c r="F36" i="6"/>
  <c r="BC99" i="1" s="1"/>
  <c r="F34" i="7"/>
  <c r="BA100" i="1" s="1"/>
  <c r="F36" i="2"/>
  <c r="BC95" i="1" s="1"/>
  <c r="F37" i="3"/>
  <c r="BD96" i="1"/>
  <c r="F34" i="4"/>
  <c r="BA97" i="1" s="1"/>
  <c r="F37" i="4"/>
  <c r="BD97" i="1" s="1"/>
  <c r="F37" i="5"/>
  <c r="BD98" i="1" s="1"/>
  <c r="J34" i="6"/>
  <c r="AW99" i="1" s="1"/>
  <c r="F36" i="7"/>
  <c r="BC100" i="1"/>
  <c r="J34" i="7"/>
  <c r="AW100" i="1"/>
  <c r="F37" i="2"/>
  <c r="BD95" i="1" s="1"/>
  <c r="J34" i="3"/>
  <c r="AW96" i="1" s="1"/>
  <c r="F36" i="3"/>
  <c r="BC96" i="1" s="1"/>
  <c r="F34" i="5"/>
  <c r="BA98" i="1" s="1"/>
  <c r="F34" i="6"/>
  <c r="BA99" i="1"/>
  <c r="F37" i="6"/>
  <c r="BD99" i="1"/>
  <c r="F37" i="7"/>
  <c r="BD100" i="1" s="1"/>
  <c r="R130" i="4" l="1"/>
  <c r="R122" i="4" s="1"/>
  <c r="P207" i="3"/>
  <c r="P140" i="2"/>
  <c r="P125" i="6"/>
  <c r="P124" i="6"/>
  <c r="P123" i="6"/>
  <c r="AU99" i="1"/>
  <c r="T546" i="2"/>
  <c r="P546" i="2"/>
  <c r="T125" i="6"/>
  <c r="T124" i="6" s="1"/>
  <c r="T123" i="6" s="1"/>
  <c r="P125" i="5"/>
  <c r="P124" i="5"/>
  <c r="P123" i="5" s="1"/>
  <c r="AU98" i="1" s="1"/>
  <c r="T207" i="3"/>
  <c r="T140" i="3" s="1"/>
  <c r="T139" i="3" s="1"/>
  <c r="R141" i="3"/>
  <c r="R140" i="2"/>
  <c r="T130" i="4"/>
  <c r="T122" i="4"/>
  <c r="R546" i="2"/>
  <c r="T140" i="2"/>
  <c r="T139" i="2" s="1"/>
  <c r="P141" i="3"/>
  <c r="P140" i="3"/>
  <c r="P139" i="3" s="1"/>
  <c r="AU96" i="1" s="1"/>
  <c r="BK546" i="2"/>
  <c r="R207" i="3"/>
  <c r="R125" i="5"/>
  <c r="R124" i="5"/>
  <c r="R123" i="5"/>
  <c r="P130" i="4"/>
  <c r="P122" i="4"/>
  <c r="AU97" i="1" s="1"/>
  <c r="T141" i="3"/>
  <c r="BK141" i="3"/>
  <c r="J141" i="3"/>
  <c r="J98" i="3"/>
  <c r="BK207" i="3"/>
  <c r="J207" i="3"/>
  <c r="J109" i="3"/>
  <c r="BK126" i="7"/>
  <c r="J126" i="7"/>
  <c r="J96" i="7" s="1"/>
  <c r="J128" i="7"/>
  <c r="J98" i="7"/>
  <c r="BK125" i="6"/>
  <c r="J125" i="6"/>
  <c r="J98" i="6"/>
  <c r="BK140" i="2"/>
  <c r="J140" i="2"/>
  <c r="J97" i="2"/>
  <c r="BK130" i="4"/>
  <c r="J130" i="4"/>
  <c r="J99" i="4"/>
  <c r="BK123" i="5"/>
  <c r="J123" i="5"/>
  <c r="J125" i="5"/>
  <c r="J98" i="5" s="1"/>
  <c r="J33" i="3"/>
  <c r="AV96" i="1" s="1"/>
  <c r="AT96" i="1" s="1"/>
  <c r="F33" i="4"/>
  <c r="AZ97" i="1"/>
  <c r="J33" i="5"/>
  <c r="AV98" i="1"/>
  <c r="AT98" i="1"/>
  <c r="F33" i="6"/>
  <c r="AZ99" i="1" s="1"/>
  <c r="J33" i="7"/>
  <c r="AV100" i="1" s="1"/>
  <c r="AT100" i="1" s="1"/>
  <c r="BB94" i="1"/>
  <c r="W31" i="1" s="1"/>
  <c r="BC94" i="1"/>
  <c r="AY94" i="1"/>
  <c r="F33" i="2"/>
  <c r="AZ95" i="1" s="1"/>
  <c r="F33" i="3"/>
  <c r="AZ96" i="1" s="1"/>
  <c r="J33" i="4"/>
  <c r="AV97" i="1"/>
  <c r="AT97" i="1" s="1"/>
  <c r="F33" i="5"/>
  <c r="AZ98" i="1" s="1"/>
  <c r="J30" i="5"/>
  <c r="AG98" i="1"/>
  <c r="J33" i="6"/>
  <c r="AV99" i="1"/>
  <c r="AT99" i="1"/>
  <c r="BA94" i="1"/>
  <c r="W30" i="1"/>
  <c r="F33" i="7"/>
  <c r="AZ100" i="1"/>
  <c r="BD94" i="1"/>
  <c r="W33" i="1" s="1"/>
  <c r="J33" i="2"/>
  <c r="AV95" i="1" s="1"/>
  <c r="AT95" i="1" s="1"/>
  <c r="R139" i="2" l="1"/>
  <c r="BK139" i="2"/>
  <c r="J139" i="2"/>
  <c r="J96" i="2" s="1"/>
  <c r="R140" i="3"/>
  <c r="R139" i="3" s="1"/>
  <c r="P139" i="2"/>
  <c r="AU95" i="1"/>
  <c r="J546" i="2"/>
  <c r="J106" i="2"/>
  <c r="BK140" i="3"/>
  <c r="J140" i="3" s="1"/>
  <c r="J97" i="3" s="1"/>
  <c r="BK124" i="6"/>
  <c r="J124" i="6"/>
  <c r="J97" i="6"/>
  <c r="BK122" i="4"/>
  <c r="J122" i="4" s="1"/>
  <c r="J96" i="4" s="1"/>
  <c r="AN98" i="1"/>
  <c r="J96" i="5"/>
  <c r="J39" i="5"/>
  <c r="AU94" i="1"/>
  <c r="AZ94" i="1"/>
  <c r="AV94" i="1" s="1"/>
  <c r="AK29" i="1" s="1"/>
  <c r="J30" i="7"/>
  <c r="AG100" i="1"/>
  <c r="W32" i="1"/>
  <c r="AW94" i="1"/>
  <c r="AK30" i="1"/>
  <c r="AX94" i="1"/>
  <c r="J39" i="7" l="1"/>
  <c r="BK123" i="6"/>
  <c r="J123" i="6"/>
  <c r="J96" i="6"/>
  <c r="BK139" i="3"/>
  <c r="J139" i="3"/>
  <c r="AN100" i="1"/>
  <c r="AT94" i="1"/>
  <c r="J30" i="4"/>
  <c r="AG97" i="1" s="1"/>
  <c r="AN97" i="1" s="1"/>
  <c r="J30" i="3"/>
  <c r="AG96" i="1" s="1"/>
  <c r="W29" i="1"/>
  <c r="J30" i="2"/>
  <c r="AG95" i="1"/>
  <c r="J39" i="4" l="1"/>
  <c r="J39" i="2"/>
  <c r="J39" i="3"/>
  <c r="J96" i="3"/>
  <c r="AN96" i="1"/>
  <c r="AN95" i="1"/>
  <c r="J30" i="6"/>
  <c r="AG99" i="1"/>
  <c r="AG94" i="1" s="1"/>
  <c r="AK26" i="1" s="1"/>
  <c r="AK35" i="1" s="1"/>
  <c r="AN94" i="1" l="1"/>
  <c r="J39" i="6"/>
  <c r="AN99" i="1"/>
</calcChain>
</file>

<file path=xl/sharedStrings.xml><?xml version="1.0" encoding="utf-8"?>
<sst xmlns="http://schemas.openxmlformats.org/spreadsheetml/2006/main" count="15051" uniqueCount="2306">
  <si>
    <t>Export Komplet</t>
  </si>
  <si>
    <t/>
  </si>
  <si>
    <t>2.0</t>
  </si>
  <si>
    <t>False</t>
  </si>
  <si>
    <t>{2409df33-c816-4055-9a05-775828843c6b}</t>
  </si>
  <si>
    <t>&gt;&gt;  skryté sloupce  &lt;&lt;</t>
  </si>
  <si>
    <t>0,1</t>
  </si>
  <si>
    <t>21</t>
  </si>
  <si>
    <t>1</t>
  </si>
  <si>
    <t>15</t>
  </si>
  <si>
    <t>REKAPITULACE STAVBY</t>
  </si>
  <si>
    <t>v ---  níže se nacházejí doplnkové a pomocné údaje k sestavám  --- v</t>
  </si>
  <si>
    <t>Návod na vyplnění</t>
  </si>
  <si>
    <t>0,001</t>
  </si>
  <si>
    <t>Kód:</t>
  </si>
  <si>
    <t>Projektis2891</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</si>
  <si>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</si>
  <si>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</si>
  <si>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GO pavilonu nosorožců 1, ZOO Dvůr Králové n.L.- zhodnocení</t>
  </si>
  <si>
    <t>KSO:</t>
  </si>
  <si>
    <t>CC-CZ:</t>
  </si>
  <si>
    <t>Místo:</t>
  </si>
  <si>
    <t>Dvůr Králové nad Labem</t>
  </si>
  <si>
    <t>Datum:</t>
  </si>
  <si>
    <t>1. 12. 2022</t>
  </si>
  <si>
    <t>Zadavatel:</t>
  </si>
  <si>
    <t>IČ:</t>
  </si>
  <si>
    <t>ZOO Dvůr Králové a.s., Štefánikova 1029, D.K.n.L.</t>
  </si>
  <si>
    <t>DIČ:</t>
  </si>
  <si>
    <t>Uchazeč:</t>
  </si>
  <si>
    <t>Vyplň údaj</t>
  </si>
  <si>
    <t>Projektant:</t>
  </si>
  <si>
    <t>Projektis DK s r.o., Legionářská 562, D.K.n.L.</t>
  </si>
  <si>
    <t>True</t>
  </si>
  <si>
    <t>Zpracovatel:</t>
  </si>
  <si>
    <t>ing. V. Švehla</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</si>
  <si>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</si>
  <si>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</si>
  <si>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</si>
  <si>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</si>
  <si>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</si>
  <si>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</si>
  <si>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</si>
  <si>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</si>
  <si>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</si>
  <si>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</si>
  <si>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</si>
  <si>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</si>
  <si>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</si>
  <si>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</si>
  <si>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</si>
  <si>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</si>
  <si>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</si>
  <si>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</si>
  <si>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</si>
  <si>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</si>
  <si>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</si>
  <si>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</si>
  <si>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</si>
  <si>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</si>
  <si>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</si>
  <si>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</si>
  <si>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</si>
  <si>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</si>
  <si>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</si>
  <si>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</si>
  <si>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</si>
  <si>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</si>
  <si>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</si>
  <si>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</si>
  <si>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</si>
  <si>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</si>
  <si>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</si>
  <si>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</si>
  <si>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</si>
  <si>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</si>
  <si>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</si>
  <si>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</si>
  <si>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</si>
  <si>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</si>
  <si>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</si>
  <si>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</si>
  <si>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 Pavilon nosorožců - AR + ST - zhodnocení</t>
  </si>
  <si>
    <t>STA</t>
  </si>
  <si>
    <t>{bc54c588-ac9e-4d1f-a1fd-89964a9d12af}</t>
  </si>
  <si>
    <t>2</t>
  </si>
  <si>
    <t>SO 01 - Silnoproud a slaboproud - zhodnocení</t>
  </si>
  <si>
    <t>{0174fd67-de12-4cc7-b9f4-91ca5140a5cf}</t>
  </si>
  <si>
    <t>3</t>
  </si>
  <si>
    <t>SO 01 - Zdravotní technika - zhodnocení</t>
  </si>
  <si>
    <t>{47d7a815-982e-4d89-a4a9-f9bf6cd8ee43}</t>
  </si>
  <si>
    <t>4</t>
  </si>
  <si>
    <t>SO 01 - Vzduchotechnika - zhodnocení</t>
  </si>
  <si>
    <t>{93536e25-f54b-4252-a231-fd73cf18410e}</t>
  </si>
  <si>
    <t>5</t>
  </si>
  <si>
    <t>SO 01 - MaR - zhodnocení</t>
  </si>
  <si>
    <t>{0ae43473-7e57-4d6b-aea4-dd323794121e}</t>
  </si>
  <si>
    <t>61</t>
  </si>
  <si>
    <t>Vedlejší náklady - zhodnocení</t>
  </si>
  <si>
    <t>{95136ec1-76af-4aea-9deb-4e466cd9b6d0}</t>
  </si>
  <si>
    <t>fig14</t>
  </si>
  <si>
    <t>vnější omítka stěn</t>
  </si>
  <si>
    <t>778,37</t>
  </si>
  <si>
    <t>fig2</t>
  </si>
  <si>
    <t>výkop pro KZS kolem objektu</t>
  </si>
  <si>
    <t>39,091</t>
  </si>
  <si>
    <t>KRYCÍ LIST SOUPISU PRACÍ</t>
  </si>
  <si>
    <t>fig20</t>
  </si>
  <si>
    <t>KZS podhledů EPS 200 mm</t>
  </si>
  <si>
    <t>19,496</t>
  </si>
  <si>
    <t>fig21</t>
  </si>
  <si>
    <t>KZS podhledů EPS 120 mm</t>
  </si>
  <si>
    <t>57,222</t>
  </si>
  <si>
    <t>fig22</t>
  </si>
  <si>
    <t>KZS EPS-P 100 mm pod terénem</t>
  </si>
  <si>
    <t>72,144</t>
  </si>
  <si>
    <t>fig23</t>
  </si>
  <si>
    <t>KZS EPS-P 100 mm nad terénem</t>
  </si>
  <si>
    <t>61,728</t>
  </si>
  <si>
    <t>Objekt:</t>
  </si>
  <si>
    <t>fig24</t>
  </si>
  <si>
    <t>KZS EPS 120 mm SO1,2,3</t>
  </si>
  <si>
    <t>518,911</t>
  </si>
  <si>
    <t>1 - SO 01 Pavilon nosorožců - AR + ST - zhodnocení</t>
  </si>
  <si>
    <t>fig25</t>
  </si>
  <si>
    <t>KZS EPS 120 mm SO5</t>
  </si>
  <si>
    <t>71,168</t>
  </si>
  <si>
    <t>fig26</t>
  </si>
  <si>
    <t>KZS vnitřních stěn EPS 120 mm</t>
  </si>
  <si>
    <t>61,3</t>
  </si>
  <si>
    <t>fig27</t>
  </si>
  <si>
    <t>KZS ostění hl do 200 mm EPS 40 mm</t>
  </si>
  <si>
    <t>145,09</t>
  </si>
  <si>
    <t>fig28</t>
  </si>
  <si>
    <t>soklová lišta</t>
  </si>
  <si>
    <t>128,445</t>
  </si>
  <si>
    <t>fig29</t>
  </si>
  <si>
    <t>rohové lišty</t>
  </si>
  <si>
    <t>150,88</t>
  </si>
  <si>
    <t>fig30</t>
  </si>
  <si>
    <t>parapetní lišty</t>
  </si>
  <si>
    <t>31,08</t>
  </si>
  <si>
    <t>fig32</t>
  </si>
  <si>
    <t>izolace proti vodě svislá v Pdl1 a Pdl2</t>
  </si>
  <si>
    <t>102,206</t>
  </si>
  <si>
    <t>fig33</t>
  </si>
  <si>
    <t>povlaková krytina Sch1</t>
  </si>
  <si>
    <t>466,947</t>
  </si>
  <si>
    <t>fig34</t>
  </si>
  <si>
    <t>povlaková krytina Sch2</t>
  </si>
  <si>
    <t>166,929</t>
  </si>
  <si>
    <t>fig35</t>
  </si>
  <si>
    <t>parotěsná zábrana v Sch1</t>
  </si>
  <si>
    <t>442,338</t>
  </si>
  <si>
    <t>fig36</t>
  </si>
  <si>
    <t>TI v Sch1</t>
  </si>
  <si>
    <t>453,905</t>
  </si>
  <si>
    <t>fig45</t>
  </si>
  <si>
    <t>obložení stěn deskami cementotřískovými SV1</t>
  </si>
  <si>
    <t>19,388</t>
  </si>
  <si>
    <t>fig46</t>
  </si>
  <si>
    <t>podkladní rošt</t>
  </si>
  <si>
    <t>83,12</t>
  </si>
  <si>
    <t>fig51</t>
  </si>
  <si>
    <t>SDK podhled 1xH2DF 15 mm s izolací</t>
  </si>
  <si>
    <t>73,84</t>
  </si>
  <si>
    <t>fig61</t>
  </si>
  <si>
    <t>keramická dlažba</t>
  </si>
  <si>
    <t>37,33</t>
  </si>
  <si>
    <t>fig62</t>
  </si>
  <si>
    <t>keramický sokl</t>
  </si>
  <si>
    <t>39,78</t>
  </si>
  <si>
    <t>fig63</t>
  </si>
  <si>
    <t>keramický obklad</t>
  </si>
  <si>
    <t>22,15</t>
  </si>
  <si>
    <t>fig71</t>
  </si>
  <si>
    <t>úprava podlah T11</t>
  </si>
  <si>
    <t>174,434</t>
  </si>
  <si>
    <t>fig72</t>
  </si>
  <si>
    <t>úprava stěn T11</t>
  </si>
  <si>
    <t>298,995</t>
  </si>
  <si>
    <t>fig83</t>
  </si>
  <si>
    <t>zámečnické konstrukce nerezové</t>
  </si>
  <si>
    <t>178,9</t>
  </si>
  <si>
    <t>fig86</t>
  </si>
  <si>
    <t>ocelové konstrukce nerezové</t>
  </si>
  <si>
    <t>2577</t>
  </si>
  <si>
    <t>fig91</t>
  </si>
  <si>
    <t>nátěry zámečnických konstrukcí</t>
  </si>
  <si>
    <t>41,85</t>
  </si>
  <si>
    <t>fig99</t>
  </si>
  <si>
    <t>fasádní lešení</t>
  </si>
  <si>
    <t>870,293</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</si>
  <si>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</si>
  <si>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</si>
  <si>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</si>
  <si>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</si>
  <si>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</si>
  <si>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</si>
  <si>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</si>
  <si>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</si>
  <si>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</si>
  <si>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</si>
  <si>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</si>
  <si>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</si>
  <si>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</si>
  <si>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</si>
  <si>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</si>
  <si>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</si>
  <si>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</si>
  <si>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</si>
  <si>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</si>
  <si>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</si>
  <si>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</si>
  <si>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</si>
  <si>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</si>
  <si>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</si>
  <si>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</si>
  <si>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777 - Podlahy lité</t>
  </si>
  <si>
    <t xml:space="preserve">    781 - Dokončovací práce - obklady</t>
  </si>
  <si>
    <t xml:space="preserve">    783 - Dokončovací práce - nátěry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</si>
  <si>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</si>
  <si>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</si>
  <si>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</si>
  <si>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</si>
  <si>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</si>
  <si>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</si>
  <si>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</si>
  <si>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</si>
  <si>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</si>
  <si>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</si>
  <si>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</si>
  <si>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</si>
  <si>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</si>
  <si>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</si>
  <si>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</si>
  <si>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</si>
  <si>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</si>
  <si>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</si>
  <si>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132253102</t>
  </si>
  <si>
    <t>Hloubení rýh nezapažených š do 800 mm v hornině třídy těžitelnosti I skupiny 3 objem do 50 m3 strojně v omezeném prostoru</t>
  </si>
  <si>
    <t>m3</t>
  </si>
  <si>
    <t>CS ÚRS 2021 02</t>
  </si>
  <si>
    <t>2079286326</t>
  </si>
  <si>
    <t>VV</t>
  </si>
  <si>
    <t>(15,66+0,44+12,21+18,01+3,89)*0,7*0,4               "Och1"</t>
  </si>
  <si>
    <t>((8,52-0,6+49,22)*0,6+12,45*0,55)*0,4         "Och2"</t>
  </si>
  <si>
    <t>(9,565+14,945)*0,7*0,5                            "Och3"</t>
  </si>
  <si>
    <t>Mezisoučet                    "výkop pro KZS kolem objektu"</t>
  </si>
  <si>
    <t>6</t>
  </si>
  <si>
    <t>162751117</t>
  </si>
  <si>
    <t>Vodorovné přemístění přes 9 000 do 10000 m výkopku/sypaniny z horniny třídy těžitelnosti I skupiny 1 až 3</t>
  </si>
  <si>
    <t>530654688</t>
  </si>
  <si>
    <t>Mezisoučet</t>
  </si>
  <si>
    <t>7</t>
  </si>
  <si>
    <t>162751119</t>
  </si>
  <si>
    <t>Příplatek k vodorovnému přemístění výkopku/sypaniny z horniny třídy těžitelnosti I skupiny 1 až 3 ZKD 1000 m přes 10000 m</t>
  </si>
  <si>
    <t>-525153135</t>
  </si>
  <si>
    <t>39,091*20 'Přepočtené koeficientem množství</t>
  </si>
  <si>
    <t>8</t>
  </si>
  <si>
    <t>171201231</t>
  </si>
  <si>
    <t>Poplatek za uložení zeminy a kamení na recyklační skládce (skládkovné) kód odpadu 17 05 04</t>
  </si>
  <si>
    <t>t</t>
  </si>
  <si>
    <t>-1835497567</t>
  </si>
  <si>
    <t>fig2*1,800</t>
  </si>
  <si>
    <t>Zakládání</t>
  </si>
  <si>
    <t>10</t>
  </si>
  <si>
    <t>271542211</t>
  </si>
  <si>
    <t>Podsyp pod základové konstrukce se zhutněním z netříděné štěrkodrtě</t>
  </si>
  <si>
    <t>304037636</t>
  </si>
  <si>
    <t>(15,66+0,44+12,21+18,01+3,89)*0,6*0,35               "Och1"</t>
  </si>
  <si>
    <t>((8,52-0,6+49,22)*0,5+12,45*0,45)*0,3         "Och2"</t>
  </si>
  <si>
    <t>(9,565+14,945)*0,6*0,4                            "Och3"</t>
  </si>
  <si>
    <t>20</t>
  </si>
  <si>
    <t>275313711</t>
  </si>
  <si>
    <t>Základové patky z betonu tř. C 20/25</t>
  </si>
  <si>
    <t>1213027591</t>
  </si>
  <si>
    <t>0,8*0,8*1,2*2                                                        "108b"</t>
  </si>
  <si>
    <t xml:space="preserve">0,6*0,6*0,8*1                                                   </t>
  </si>
  <si>
    <t>0,8*0,6*(1,02-0,02)*8                           "107a,b"</t>
  </si>
  <si>
    <t>Svislé a kompletní konstrukce</t>
  </si>
  <si>
    <t>24</t>
  </si>
  <si>
    <t>310238211</t>
  </si>
  <si>
    <t>Zazdívka otvorů pl přes 0,25 do 1 m2 ve zdivu nadzákladovém cihlami pálenými na MVC</t>
  </si>
  <si>
    <t>660350374</t>
  </si>
  <si>
    <t>0,88*0,9*0,48*28</t>
  </si>
  <si>
    <t>0,59*1,45*0,48</t>
  </si>
  <si>
    <t>0,39*1,96*0,425</t>
  </si>
  <si>
    <t>0,30*2,4*0,5</t>
  </si>
  <si>
    <t>25</t>
  </si>
  <si>
    <t>310239211</t>
  </si>
  <si>
    <t>Zazdívka otvorů pl přes 1 do 4 m2 ve zdivu nadzákladovém cihlami pálenými na MVC</t>
  </si>
  <si>
    <t>-134060393</t>
  </si>
  <si>
    <t>0,98*2,1*0,48</t>
  </si>
  <si>
    <t>1,0*2,4*0,50</t>
  </si>
  <si>
    <t>1,2*2,26*0,42</t>
  </si>
  <si>
    <t>0,95*2,1*0,21</t>
  </si>
  <si>
    <t>26</t>
  </si>
  <si>
    <t>311272227</t>
  </si>
  <si>
    <t>Zdivo z pórobetonových tvárnic na pero a drážku přes P2 do P4 do 450 kg/m3 na tenkovrstvou maltu tl 300 m</t>
  </si>
  <si>
    <t>m2</t>
  </si>
  <si>
    <t>-129899453</t>
  </si>
  <si>
    <t>(3,05-1,45)*2,25*7</t>
  </si>
  <si>
    <t>27</t>
  </si>
  <si>
    <t>311272241</t>
  </si>
  <si>
    <t>Zdivo z pórobetonových tvárnic na pero a drážku přes P2 do P4 přes 450 do 600 kg/m3 na tenkovrstvou maltu tl 300 mm</t>
  </si>
  <si>
    <t>-414119941</t>
  </si>
  <si>
    <t>(2,5+6,48)*3,5</t>
  </si>
  <si>
    <t>5,5*4,0</t>
  </si>
  <si>
    <t>34</t>
  </si>
  <si>
    <t>317168022</t>
  </si>
  <si>
    <t>Překlad keramický plochý š 145 mm dl 1250 mm</t>
  </si>
  <si>
    <t>kus</t>
  </si>
  <si>
    <t>213082803</t>
  </si>
  <si>
    <t>35</t>
  </si>
  <si>
    <t>317944321</t>
  </si>
  <si>
    <t>Válcované nosníky do č.12 dodatečně osazované do připravených otvorů</t>
  </si>
  <si>
    <t>-1773189068</t>
  </si>
  <si>
    <t>(1,65*3+1,2*3*11+1,4*3+1,5*3+2,05*3+1,55*3*2+1,9*3+1,7*3+1,4*3+1,55*2)*8,1*0,001            "IPE 100"</t>
  </si>
  <si>
    <t xml:space="preserve">2,55*3*10,4*0,001                          "IPE 120"     </t>
  </si>
  <si>
    <t>36</t>
  </si>
  <si>
    <t>317944323</t>
  </si>
  <si>
    <t>Válcované nosníky č.14 až 22 dodatečně osazované do připravených otvorů</t>
  </si>
  <si>
    <t>-231940346</t>
  </si>
  <si>
    <t>3,45*7*26,6*0,001                             "UPE 220"</t>
  </si>
  <si>
    <t>3,45*2*7*15,8*0,001                          "IPE 160"</t>
  </si>
  <si>
    <t>37</t>
  </si>
  <si>
    <t>M</t>
  </si>
  <si>
    <t>553999013</t>
  </si>
  <si>
    <t>žárové zinkování</t>
  </si>
  <si>
    <t>kg</t>
  </si>
  <si>
    <t>819037928</t>
  </si>
  <si>
    <t>3,45*7*21,1                             "UPE 220"</t>
  </si>
  <si>
    <t>38</t>
  </si>
  <si>
    <t>317998125</t>
  </si>
  <si>
    <t>Tepelná izolace mezi překlady jakékoliv výšky z EPS tl 100 mm</t>
  </si>
  <si>
    <t>-2115147654</t>
  </si>
  <si>
    <t>5,6*0,26                                "V2"</t>
  </si>
  <si>
    <t>43</t>
  </si>
  <si>
    <t>342244221</t>
  </si>
  <si>
    <t>Příčka z cihel broušených na tenkovrstvou maltu tloušťky 140 mm</t>
  </si>
  <si>
    <t>80786408</t>
  </si>
  <si>
    <t>(1,56+4,225+1,2+0,14+3,485)*3,5</t>
  </si>
  <si>
    <t>-0,8*1,97*3</t>
  </si>
  <si>
    <t>44</t>
  </si>
  <si>
    <t>342321610</t>
  </si>
  <si>
    <t>Stěny výplňové ze ŽB tř. C 30/37</t>
  </si>
  <si>
    <t>1437408776</t>
  </si>
  <si>
    <t>(6,14+47,61+3,03)*2,05*0,12        "přibetonávka"</t>
  </si>
  <si>
    <t>45</t>
  </si>
  <si>
    <t>342351311</t>
  </si>
  <si>
    <t>Zřízení jednostranného bednění výplňových stěn a příček</t>
  </si>
  <si>
    <t>369951060</t>
  </si>
  <si>
    <t>(6,14+47,61+3,03)*2,05        "přibetonávka"</t>
  </si>
  <si>
    <t>46</t>
  </si>
  <si>
    <t>342351312</t>
  </si>
  <si>
    <t>Odstranění jednostranného bednění výplňových stěn a příček</t>
  </si>
  <si>
    <t>398378882</t>
  </si>
  <si>
    <t>Vodorovné konstrukce</t>
  </si>
  <si>
    <t>47</t>
  </si>
  <si>
    <t>417321515</t>
  </si>
  <si>
    <t>Ztužující pásy a věnce ze ŽB tř. C 25/30</t>
  </si>
  <si>
    <t>1185173144</t>
  </si>
  <si>
    <t>6,5*0,3*0,26                                "V1"</t>
  </si>
  <si>
    <t>5,6*0,2*0,26                                "V2"</t>
  </si>
  <si>
    <t>2,5*0,3*0,31                                "V3"</t>
  </si>
  <si>
    <t>10,7*0,14*0,31                            "V4"</t>
  </si>
  <si>
    <t>(8,8+48,745+12,385+0,595+11,065+8,35)*0,21*0,16     "nabetonávka atiky"</t>
  </si>
  <si>
    <t>15,465*0,44*0,16                  "nabetonávka atiky"</t>
  </si>
  <si>
    <t>(10,085*0,2+12,2*0,3)*0,10      "nabetonávka pod pozednice"</t>
  </si>
  <si>
    <t xml:space="preserve">Mezisoučet                             </t>
  </si>
  <si>
    <t>Součet</t>
  </si>
  <si>
    <t>48</t>
  </si>
  <si>
    <t>417351115</t>
  </si>
  <si>
    <t>Zřízení bednění ztužujících věnců</t>
  </si>
  <si>
    <t>1603406425</t>
  </si>
  <si>
    <t>6,5*2*0,26                                "V1"</t>
  </si>
  <si>
    <t>5,6*2*0,26                                "V2"</t>
  </si>
  <si>
    <t>2,5*2*0,31                                "V3"</t>
  </si>
  <si>
    <t>10,7*2*0,31                             "V4"</t>
  </si>
  <si>
    <t>(8,8+48,745+12,385+0,595+11,065+8,35)*2*0,16     "nabetonávka atiky"</t>
  </si>
  <si>
    <t>15,465*2*0,16                  "nabetonávka atiky"</t>
  </si>
  <si>
    <t>(10,085*1+12,2*1)*0,10      "nabetonávka pod pozednice"</t>
  </si>
  <si>
    <t>49</t>
  </si>
  <si>
    <t>417351116</t>
  </si>
  <si>
    <t>Odstranění bednění ztužujících věnců</t>
  </si>
  <si>
    <t>-441592258</t>
  </si>
  <si>
    <t>50</t>
  </si>
  <si>
    <t>417361821</t>
  </si>
  <si>
    <t>Výztuž ztužujících pásů a věnců betonářskou ocelí 10 505</t>
  </si>
  <si>
    <t>-926462407</t>
  </si>
  <si>
    <t>(20,2+93,3)*0,001                     "v.č. 117"</t>
  </si>
  <si>
    <t>Úpravy povrchů, podlahy a osazování výplní</t>
  </si>
  <si>
    <t>57</t>
  </si>
  <si>
    <t>621151011</t>
  </si>
  <si>
    <t>Penetrační silikátový nátěr vnějších pastovitých tenkovrstvých omítek podhledů</t>
  </si>
  <si>
    <t>809029011</t>
  </si>
  <si>
    <t>58</t>
  </si>
  <si>
    <t>621211021</t>
  </si>
  <si>
    <t>Montáž kontaktního zateplení vnějších podhledů lepením a mechanickým kotvením polystyrénových desek do betonu nebo zdiva tl přes 80 do 120 mm</t>
  </si>
  <si>
    <t>277990666</t>
  </si>
  <si>
    <t>(49,22-0,6+0,12)*(0,50+0,53)                "římsa"</t>
  </si>
  <si>
    <t>(0,4*0,6*2+(0,4+0,6)*0,3)*9        "vazníky"</t>
  </si>
  <si>
    <t>Mezisoučet                                "S"</t>
  </si>
  <si>
    <t>Součet                                        "KZS podhledů EPS 120 mm"</t>
  </si>
  <si>
    <t>59</t>
  </si>
  <si>
    <t>28375939</t>
  </si>
  <si>
    <t>deska EPS 70 fasádní λ=0,039 tl 120mm</t>
  </si>
  <si>
    <t>-435776189</t>
  </si>
  <si>
    <t>fig21*1,05</t>
  </si>
  <si>
    <t>60</t>
  </si>
  <si>
    <t>621211041</t>
  </si>
  <si>
    <t>Montáž kontaktního zateplení vnějších podhledů lepením a mechanickým kotvením polystyrénových desek do betonu nebo zdiva tl přes 160 do 200 mm</t>
  </si>
  <si>
    <t>-702150128</t>
  </si>
  <si>
    <t>(49,22-0,6+0,12)*0,40                "římsa - střešní panel"</t>
  </si>
  <si>
    <t>28375954</t>
  </si>
  <si>
    <t>deska EPS 70 fasádní λ=0,039 tl 200mm</t>
  </si>
  <si>
    <t>1403053109</t>
  </si>
  <si>
    <t>fig20*1,05</t>
  </si>
  <si>
    <t>62</t>
  </si>
  <si>
    <t>621251101</t>
  </si>
  <si>
    <t>Příplatek k cenám kontaktního zateplení podhledů za zápustnou montáž a použití  použití tepelněizolačních zátek z polystyrenu</t>
  </si>
  <si>
    <t>-1913046571</t>
  </si>
  <si>
    <t>63</t>
  </si>
  <si>
    <t>621521012</t>
  </si>
  <si>
    <t>Tenkovrstvá silikátová zatíraná omítka zrnitost 1,5 mm vnějších podhledů</t>
  </si>
  <si>
    <t>1079771453</t>
  </si>
  <si>
    <t>64</t>
  </si>
  <si>
    <t>622151011</t>
  </si>
  <si>
    <t>Penetrační silikátový nátěr vnějších pastovitých tenkovrstvých omítek stěn</t>
  </si>
  <si>
    <t>1689659744</t>
  </si>
  <si>
    <t>fig27*0,2</t>
  </si>
  <si>
    <t>65</t>
  </si>
  <si>
    <t>622151021</t>
  </si>
  <si>
    <t>Penetrační akrylátový nátěr vnějších mozaikových tenkovrstvých omítek stěn</t>
  </si>
  <si>
    <t>68381124</t>
  </si>
  <si>
    <t>66</t>
  </si>
  <si>
    <t>622211021</t>
  </si>
  <si>
    <t>Montáž kontaktního zateplení vnějších stěn lepením a mechanickým kotvením polystyrénových desek do betonu a zdiva tl přes 80 do 120 mm</t>
  </si>
  <si>
    <t>1645675039</t>
  </si>
  <si>
    <t>(59,235+0,12*2)*0,5                        "sokl pod terénem"</t>
  </si>
  <si>
    <t>15,465*0,5                              "sokl pod terénem"</t>
  </si>
  <si>
    <t>Mezisoučet                                  "V"</t>
  </si>
  <si>
    <t>(8,56-0,5)*0,5                       "sokl pod terénem"</t>
  </si>
  <si>
    <t>Mezisoučet                                    "Z"</t>
  </si>
  <si>
    <t xml:space="preserve">(48,66+12,385+0,12*2)*0,5                     "sokl pod terénem"  </t>
  </si>
  <si>
    <t>Mezisoučet                                       "J"</t>
  </si>
  <si>
    <t>Součet                           "KZS EPS-P 100 mm - SO4 pod terénem"</t>
  </si>
  <si>
    <t>(59,235+0,12*2)*(0,23+(0,07+0,40)/2)       "sokl nad terénem"</t>
  </si>
  <si>
    <t>15,465*(0,4+0,02)               "sokl nad terénem"</t>
  </si>
  <si>
    <t>(8,56-0,5)*(0,23+(0,02+0,28)/2)       "sokl nad terénem"</t>
  </si>
  <si>
    <t xml:space="preserve">(48,66+12,385+0,12*2)*(0,4-0)               "sokl nad terénem"  </t>
  </si>
  <si>
    <t>Součet                   "KZS EPS-P 100 mm - SO4 nad terénem"</t>
  </si>
  <si>
    <t>(49,22-0,6+0,12)*(3,96-0,23)-9,375*0,23                 "fasáda"</t>
  </si>
  <si>
    <t>(3,29+0,3+5,04+0,3+1,24+0,435+0,12)*(5,22-0)       "fasáda"</t>
  </si>
  <si>
    <t>-1,65*2,38*1</t>
  </si>
  <si>
    <t>-2,15*2,08*1</t>
  </si>
  <si>
    <t>-1,1*2,1*1</t>
  </si>
  <si>
    <t>15,465*(5,22-0,4)                      "fasáda"</t>
  </si>
  <si>
    <t>8,56*(5,22-0,23)                      "fasáda"</t>
  </si>
  <si>
    <t>-1,25*2,08*1</t>
  </si>
  <si>
    <t>-1,45*2,2*1</t>
  </si>
  <si>
    <t xml:space="preserve">(48,66+12,385+0,6+0,12*2)*(4,07-0,4)               "fasáda SO1"  </t>
  </si>
  <si>
    <t>-1,45*2,2*6</t>
  </si>
  <si>
    <t>-1,0*2,1*1</t>
  </si>
  <si>
    <t>-0,88*0,90*9</t>
  </si>
  <si>
    <t>-0,88*0,65*21</t>
  </si>
  <si>
    <t>-0,78*0,90*6</t>
  </si>
  <si>
    <t>Součet                                       "KZS EPS 120 mm - SO1,2,3"</t>
  </si>
  <si>
    <t xml:space="preserve">(48,66+12,385+0,6+0,12*2)*(5,22-4,07)             "fasáda SO5"  </t>
  </si>
  <si>
    <t>Součet                                      "KZS EPS 120 mm - SO5"</t>
  </si>
  <si>
    <t>Mezisoučet                             "vnitřní zateplení stěn nad podhledem"</t>
  </si>
  <si>
    <t>Součet                                        "KZS EPS 120 mm"</t>
  </si>
  <si>
    <t>fig22+fig23</t>
  </si>
  <si>
    <t>fig24+fig25</t>
  </si>
  <si>
    <t>67</t>
  </si>
  <si>
    <t>28376017</t>
  </si>
  <si>
    <t>deska perimetrická fasádní soklová 150kPa λ=0,035 tl 100mm</t>
  </si>
  <si>
    <t>1114012956</t>
  </si>
  <si>
    <t>(fig22+fig23)*1,05</t>
  </si>
  <si>
    <t>68</t>
  </si>
  <si>
    <t>-824525974</t>
  </si>
  <si>
    <t>(fig24+fig25)*1,05</t>
  </si>
  <si>
    <t>fig26*1,05</t>
  </si>
  <si>
    <t>69</t>
  </si>
  <si>
    <t>622212001</t>
  </si>
  <si>
    <t>Montáž kontaktního zateplení vnějšího ostění, nadpraží nebo parapetu hl. špalety do 200 mm lepením desek z polystyrenu tl do 40 mm</t>
  </si>
  <si>
    <t>m</t>
  </si>
  <si>
    <t>-868819031</t>
  </si>
  <si>
    <t>(1,65+2*2,38)*1</t>
  </si>
  <si>
    <t>(2,15+2*2,08)*1</t>
  </si>
  <si>
    <t>(1,1+2*2,1)*1</t>
  </si>
  <si>
    <t>(1,25+2*2,08)*1</t>
  </si>
  <si>
    <t>(1,0+2*2,1)*1</t>
  </si>
  <si>
    <t>(0,88+0,90)*2*9</t>
  </si>
  <si>
    <t>(0,88+0,65)*2*21</t>
  </si>
  <si>
    <t>(0,78+0,90)*2*6</t>
  </si>
  <si>
    <t>Součet                          "KZS ostění hl do 200 mm EPS 40 mm"</t>
  </si>
  <si>
    <t>70</t>
  </si>
  <si>
    <t>28375932</t>
  </si>
  <si>
    <t>deska EPS 70 fasádní λ=0,039 tl 40mm</t>
  </si>
  <si>
    <t>-936416192</t>
  </si>
  <si>
    <t>fig27*0,20*1,1</t>
  </si>
  <si>
    <t>71</t>
  </si>
  <si>
    <t>622251101</t>
  </si>
  <si>
    <t>Příplatek k cenám kontaktního zateplení vnějších stěn za zápustnou montáž a použití tepelněizolačních zátek z polystyrenu</t>
  </si>
  <si>
    <t>-1206071449</t>
  </si>
  <si>
    <t>72</t>
  </si>
  <si>
    <t>622252001</t>
  </si>
  <si>
    <t>Montáž profilů kontaktního zateplení připevněných mechanicky</t>
  </si>
  <si>
    <t>682455677</t>
  </si>
  <si>
    <t>(0,12+48,66+12,385+0,6+15,705+59,235+0,12*2+8,8)</t>
  </si>
  <si>
    <t>-(1,45*7+1,25+1,0+1,1+2,15+1,65)</t>
  </si>
  <si>
    <t>73</t>
  </si>
  <si>
    <t>59051649</t>
  </si>
  <si>
    <t>profil zakládací Al tl 0,7mm pro ETICS pro izolant tl 120mm</t>
  </si>
  <si>
    <t>123883067</t>
  </si>
  <si>
    <t>fig28*1,05</t>
  </si>
  <si>
    <t>74</t>
  </si>
  <si>
    <t>622252002</t>
  </si>
  <si>
    <t>Montáž profilů kontaktního zateplení lepených</t>
  </si>
  <si>
    <t>-2080075438</t>
  </si>
  <si>
    <t>(49,22-0,6+0,12)*2                "římsa"</t>
  </si>
  <si>
    <t>((0,4+0,6)*2+0,6)*9        "vazníky"</t>
  </si>
  <si>
    <t>6,0*5                                 "svislé lišty"</t>
  </si>
  <si>
    <t>Mezisoučet                             "rohové lišty"</t>
  </si>
  <si>
    <t>0,88*(9+21)+0,78*6</t>
  </si>
  <si>
    <t>Mezisoučet                             "parapetní lišty"</t>
  </si>
  <si>
    <t>fig27-fig30</t>
  </si>
  <si>
    <t>Mezisoučet                              "okenní lišty"</t>
  </si>
  <si>
    <t>75</t>
  </si>
  <si>
    <t>63127464</t>
  </si>
  <si>
    <t>profil rohový Al 15x15mm s výztužnou tkaninou š 100mm pro ETICS</t>
  </si>
  <si>
    <t>-1790993341</t>
  </si>
  <si>
    <t>fig29*1,05</t>
  </si>
  <si>
    <t>76</t>
  </si>
  <si>
    <t>59051510</t>
  </si>
  <si>
    <t>profil začišťovací s okapnicí PVC s výztužnou tkaninou pro nadpraží ETICS</t>
  </si>
  <si>
    <t>966941127</t>
  </si>
  <si>
    <t>(fig27-fig30)*1,05</t>
  </si>
  <si>
    <t>77</t>
  </si>
  <si>
    <t>59051512</t>
  </si>
  <si>
    <t>profil začišťovací s okapnicí PVC s výztužnou tkaninou pro parapet ETICS</t>
  </si>
  <si>
    <t>1966013501</t>
  </si>
  <si>
    <t>fig30*1,05</t>
  </si>
  <si>
    <t>78</t>
  </si>
  <si>
    <t>622325102</t>
  </si>
  <si>
    <t>Oprava vnější vápenocementové hladké omítky složitosti 1 stěn v rozsahu přes 10 do 30 %</t>
  </si>
  <si>
    <t>1387325082</t>
  </si>
  <si>
    <t>79</t>
  </si>
  <si>
    <t>622511112</t>
  </si>
  <si>
    <t>Tenkovrstvá akrylátová mozaiková střednězrnná omítka vnějších stěn</t>
  </si>
  <si>
    <t>1060975806</t>
  </si>
  <si>
    <t>80</t>
  </si>
  <si>
    <t>622521012</t>
  </si>
  <si>
    <t>Tenkovrstvá silikátová zatíraná omítka zrnitost 1,5 mm vnějších stěn</t>
  </si>
  <si>
    <t>1834002963</t>
  </si>
  <si>
    <t>81</t>
  </si>
  <si>
    <t>629995101</t>
  </si>
  <si>
    <t>Očištění vnějších ploch tlakovou vodou</t>
  </si>
  <si>
    <t>2110745172</t>
  </si>
  <si>
    <t>59,235*0,5                        "sokl pod terénem"</t>
  </si>
  <si>
    <t>59,235*(0,23+(0,07+0,40)/2)       "sokl nad terénem"</t>
  </si>
  <si>
    <t>(49,22-0,6)*(3,96-0,23)-9,375*0,23                 "fasáda"</t>
  </si>
  <si>
    <t>(49,22-0,6)*(0,50+0,53)                "římsa"</t>
  </si>
  <si>
    <t>(3,29+0,3+5,04+0,3+1,24+0,435)*(5,22-0)       "fasáda"</t>
  </si>
  <si>
    <t xml:space="preserve">(48,66+12,385)*0,5                     "sokl pod terénem"  </t>
  </si>
  <si>
    <t xml:space="preserve">(48,66+12,385)*(0,4-0)               "sokl nad terénem"  </t>
  </si>
  <si>
    <t xml:space="preserve">(48,66+12,385+0,6)*(4,07-0,4)               "fasáda SO1"  </t>
  </si>
  <si>
    <t xml:space="preserve">(48,66+12,385+0,6)*(5,22-4,07)             "fasáda SO5"  </t>
  </si>
  <si>
    <t>97</t>
  </si>
  <si>
    <t>642944121</t>
  </si>
  <si>
    <t>Osazování ocelových zárubní dodatečné pl do 2,5 m2</t>
  </si>
  <si>
    <t>-1301338401</t>
  </si>
  <si>
    <t>2                                           "23"</t>
  </si>
  <si>
    <t>1                                            "24"</t>
  </si>
  <si>
    <t>98</t>
  </si>
  <si>
    <t>55331487</t>
  </si>
  <si>
    <t>zárubeň jednokřídlá ocelová pro zdění tl stěny 110-150mm rozměru 800/1970, 2100mm</t>
  </si>
  <si>
    <t>1366899989</t>
  </si>
  <si>
    <t>99</t>
  </si>
  <si>
    <t>644941111</t>
  </si>
  <si>
    <t>Osazování ventilačních mřížek velikosti do 150 x 200 mm</t>
  </si>
  <si>
    <t>1450006778</t>
  </si>
  <si>
    <t>18                                       "Os6"</t>
  </si>
  <si>
    <t>17                                       "Os7"</t>
  </si>
  <si>
    <t>100</t>
  </si>
  <si>
    <t>55341428</t>
  </si>
  <si>
    <t>mřížka větrací nerezová kruhová se síťovinou 150mm</t>
  </si>
  <si>
    <t>1087114576</t>
  </si>
  <si>
    <t>101</t>
  </si>
  <si>
    <t>562456401</t>
  </si>
  <si>
    <t>montážní deska do zateplení Os6</t>
  </si>
  <si>
    <t>-1062297409</t>
  </si>
  <si>
    <t>102</t>
  </si>
  <si>
    <t>644941121</t>
  </si>
  <si>
    <t>Montáž průchodky k větrací mřížce se zhotovením otvoru v tepelné izolaci</t>
  </si>
  <si>
    <t>-2118668200</t>
  </si>
  <si>
    <t>103</t>
  </si>
  <si>
    <t>28615071</t>
  </si>
  <si>
    <t>trubka kanalizační HTGL bez hrdla DN 160x5000mm</t>
  </si>
  <si>
    <t>1174946617</t>
  </si>
  <si>
    <t>17*0,7                                       "Os7"</t>
  </si>
  <si>
    <t>9</t>
  </si>
  <si>
    <t>Ostatní konstrukce a práce, bourání</t>
  </si>
  <si>
    <t>110</t>
  </si>
  <si>
    <t>941111131</t>
  </si>
  <si>
    <t>Montáž lešení řadového trubkového lehkého s podlahami zatížení do 200 kg/m2 š přes 1,2 do 1,5 m v do 10 m</t>
  </si>
  <si>
    <t>1597647085</t>
  </si>
  <si>
    <t>(48,745+12,385+0,595+15,705+59,475+9,33+1,5*2*4)*5,5</t>
  </si>
  <si>
    <t>111</t>
  </si>
  <si>
    <t>941111231</t>
  </si>
  <si>
    <t>Příplatek k lešení řadovému trubkovému lehkému s podlahami š 1,5 m v 10 m za první a ZKD den použití</t>
  </si>
  <si>
    <t>353061028</t>
  </si>
  <si>
    <t>fig99*30*2</t>
  </si>
  <si>
    <t>112</t>
  </si>
  <si>
    <t>941111831</t>
  </si>
  <si>
    <t>Demontáž lešení řadového trubkového lehkého s podlahami zatížení do 200 kg/m2 š přes 1,2 do 1,5 m v do 10 m</t>
  </si>
  <si>
    <t>-782356338</t>
  </si>
  <si>
    <t>117</t>
  </si>
  <si>
    <t>953334112</t>
  </si>
  <si>
    <t>Bobtnavý pásek do pracovních spar betonových kcí bentonitový 15 x 10 mm</t>
  </si>
  <si>
    <t>501762365</t>
  </si>
  <si>
    <t>84,0                 "pracovní spára do betonových přizdívek"</t>
  </si>
  <si>
    <t>118</t>
  </si>
  <si>
    <t>953961113</t>
  </si>
  <si>
    <t>Kotvy chemickým tmelem M 12 hl 110 mm do betonu, ŽB nebo kamene s vyvrtáním otvoru</t>
  </si>
  <si>
    <t>825794640</t>
  </si>
  <si>
    <t>18+12                                  "v.č.112"</t>
  </si>
  <si>
    <t>124                                       "v.č.118d"</t>
  </si>
  <si>
    <t>119</t>
  </si>
  <si>
    <t>953961114</t>
  </si>
  <si>
    <t>Kotvy chemickým tmelem M 16 hl 125 mm do betonu, ŽB nebo kamene s vyvrtáním otvoru</t>
  </si>
  <si>
    <t>1422343990</t>
  </si>
  <si>
    <t>28                                 "118d"</t>
  </si>
  <si>
    <t>8                                    "118d"</t>
  </si>
  <si>
    <t>32                                 "118d"</t>
  </si>
  <si>
    <t>120</t>
  </si>
  <si>
    <t>953965121</t>
  </si>
  <si>
    <t>Kotevní šroub pro chemické kotvy M 12 dl 160 mm</t>
  </si>
  <si>
    <t>-1824119252</t>
  </si>
  <si>
    <t>121</t>
  </si>
  <si>
    <t>953965131</t>
  </si>
  <si>
    <t>Kotevní šroub pro chemické kotvy M 16 dl 190 mm</t>
  </si>
  <si>
    <t>-1124127815</t>
  </si>
  <si>
    <t>122</t>
  </si>
  <si>
    <t>953965133</t>
  </si>
  <si>
    <t>Kotevní šroub pro chemické kotvy M 16 dl 300 mm</t>
  </si>
  <si>
    <t>-2073478474</t>
  </si>
  <si>
    <t>123</t>
  </si>
  <si>
    <t>953965134</t>
  </si>
  <si>
    <t>Kotevní šroub pro chemické kotvy M 16 dl 350 mm</t>
  </si>
  <si>
    <t>1308173506</t>
  </si>
  <si>
    <t>124</t>
  </si>
  <si>
    <t>961044111</t>
  </si>
  <si>
    <t>Bourání základů z betonu prostého</t>
  </si>
  <si>
    <t>-749723739</t>
  </si>
  <si>
    <t>0,8*0,8*1,2*2                       "pro bránu"</t>
  </si>
  <si>
    <t>3,05*0,47*0,40*7              "pro vrata 107a,b"</t>
  </si>
  <si>
    <t>1,0*0,39*0,335*1              "pro vrata 107b"</t>
  </si>
  <si>
    <t>1,25*0,45*0,335*1              "pro vrata 107b"</t>
  </si>
  <si>
    <t>1,3*0,415*0,335*1              "pro vrata 107b"</t>
  </si>
  <si>
    <t>1,0*0,46*0,335*1              "pro vrata 107b"</t>
  </si>
  <si>
    <t>1,1*0,40*0,335*1              "pro vrata 107b"</t>
  </si>
  <si>
    <t>2,15*0,40*0,335*1              "pro vrata 107b"</t>
  </si>
  <si>
    <t>1,65*0,40*0,335*1              "pro vrata 107b"</t>
  </si>
  <si>
    <t>129</t>
  </si>
  <si>
    <t>9620511161</t>
  </si>
  <si>
    <t>Bourání umělé skály ze stříkaného ŽB tl cca 200 mm</t>
  </si>
  <si>
    <t>-670956099</t>
  </si>
  <si>
    <t>12,385*(3,29+2,39)/2</t>
  </si>
  <si>
    <t>5,1*2,0</t>
  </si>
  <si>
    <t>130</t>
  </si>
  <si>
    <t>962052211</t>
  </si>
  <si>
    <t>Bourání zdiva nadzákladového ze ŽB přes 1 m3</t>
  </si>
  <si>
    <t>-1408116365</t>
  </si>
  <si>
    <t>2,8*2,0*(0,23+0,25+0,16*4)</t>
  </si>
  <si>
    <t>131</t>
  </si>
  <si>
    <t>962081131</t>
  </si>
  <si>
    <t>Bourání příček ze skleněných tvárnic tl do 100 mm</t>
  </si>
  <si>
    <t>991774224</t>
  </si>
  <si>
    <t>1,0*0,9*(28+25)</t>
  </si>
  <si>
    <t>132</t>
  </si>
  <si>
    <t>963011510</t>
  </si>
  <si>
    <t>Bourání stropů z tvárnic pálených do nosníků ocelových tl do 80 mm</t>
  </si>
  <si>
    <t>-2019197174</t>
  </si>
  <si>
    <t>2,47*6,095                                  "110,111"</t>
  </si>
  <si>
    <t>3,03*5,7                                           "112"</t>
  </si>
  <si>
    <t>133</t>
  </si>
  <si>
    <t>964073221</t>
  </si>
  <si>
    <t>Vybourání válcovaných nosníků ze zdiva cihelného dl do 4 m hmotnosti 20 kg/m</t>
  </si>
  <si>
    <t>1751024035</t>
  </si>
  <si>
    <t>(2,8*6+3,4*6)*17,9*0,001                     "I 160"</t>
  </si>
  <si>
    <t>134</t>
  </si>
  <si>
    <t>964073231</t>
  </si>
  <si>
    <t>Vybourání válcovaných nosníků ze zdiva cihelného dl do 4 m hmotnosti 35 kg/m</t>
  </si>
  <si>
    <t>-1799023429</t>
  </si>
  <si>
    <t>(10,6+5,0+7,5)*26,2*0,001                         "I 200"</t>
  </si>
  <si>
    <t>142</t>
  </si>
  <si>
    <t>968072455</t>
  </si>
  <si>
    <t>Vybourání kovových dveřních zárubní pl do 2 m2</t>
  </si>
  <si>
    <t>1430035230</t>
  </si>
  <si>
    <t>0,92*2,02*1</t>
  </si>
  <si>
    <t>0,8*1,97*1</t>
  </si>
  <si>
    <t>0,6*1,97*1</t>
  </si>
  <si>
    <t>0,8*1,97*2</t>
  </si>
  <si>
    <t>0,76*1,97*1</t>
  </si>
  <si>
    <t>143</t>
  </si>
  <si>
    <t>968072456</t>
  </si>
  <si>
    <t>Vybourání kovových dveřních zárubní pl přes 2 m2</t>
  </si>
  <si>
    <t>-1794533293</t>
  </si>
  <si>
    <t>1,2*2,26*1</t>
  </si>
  <si>
    <t>1,23*2,22*1</t>
  </si>
  <si>
    <t>1,17*2,3*1</t>
  </si>
  <si>
    <t>1,44*2,31*1</t>
  </si>
  <si>
    <t>1,47*1,96*1</t>
  </si>
  <si>
    <t>1,59*2,18*1</t>
  </si>
  <si>
    <t>144</t>
  </si>
  <si>
    <t>971033541</t>
  </si>
  <si>
    <t>Vybourání otvorů ve zdivu cihelném pl do 1 m2 na MVC nebo MV tl do 300 mm</t>
  </si>
  <si>
    <t>1105739405</t>
  </si>
  <si>
    <t>1,1*0,6*0,21</t>
  </si>
  <si>
    <t>145</t>
  </si>
  <si>
    <t>971033561</t>
  </si>
  <si>
    <t>Vybourání otvorů ve zdivu cihelném pl do 1 m2 na MVC nebo MV tl do 600 mm</t>
  </si>
  <si>
    <t>1702751569</t>
  </si>
  <si>
    <t>1,2*0,55*0,46</t>
  </si>
  <si>
    <t>Mezisoučet                                             "vnitřní zdivo"</t>
  </si>
  <si>
    <t>146</t>
  </si>
  <si>
    <t>971033651</t>
  </si>
  <si>
    <t>Vybourání otvorů ve zdivu cihelném pl do 4 m2 na MVC nebo MV tl do 600 mm</t>
  </si>
  <si>
    <t>-1737687806</t>
  </si>
  <si>
    <t>(3,05*2,25*0,3+3,05*2,45*0,2)*7</t>
  </si>
  <si>
    <t>(1,25*2,2-1,09*2,2)*0,44</t>
  </si>
  <si>
    <t>1,0*2,2*0,42</t>
  </si>
  <si>
    <t>(1,65*2,5-1,08*2,0)*0,43</t>
  </si>
  <si>
    <t>(2,15*2,2-1,59*2,2)*0,43</t>
  </si>
  <si>
    <t>1,1*2,2*0,43</t>
  </si>
  <si>
    <t>Mezisoučet                                          "obvodové zdivo"</t>
  </si>
  <si>
    <t>1,3*2,2*0,415</t>
  </si>
  <si>
    <t>1,6*1,12*0,46</t>
  </si>
  <si>
    <t>147</t>
  </si>
  <si>
    <t>973031335</t>
  </si>
  <si>
    <t>Vysekání kapes ve zdivu cihelném na MV nebo MVC pl do 0,16 m2 hl do 300 mm</t>
  </si>
  <si>
    <t>1785059238</t>
  </si>
  <si>
    <t>1                                   "kapsa pro žb stěnu"</t>
  </si>
  <si>
    <t>148</t>
  </si>
  <si>
    <t>973031345</t>
  </si>
  <si>
    <t>Vysekání kapes ve zdivu cihelném na MV nebo MVC pl do 0,25 m2 hl do 300 mm</t>
  </si>
  <si>
    <t>-2012683075</t>
  </si>
  <si>
    <t>149</t>
  </si>
  <si>
    <t>974031664</t>
  </si>
  <si>
    <t>Vysekání rýh ve zdivu cihelném pro vtahování nosníků hl do 150 mm v do 150 mm</t>
  </si>
  <si>
    <t>1094886349</t>
  </si>
  <si>
    <t>1,65*3+1,2*3*11+1,4*3+1,5*3+2,05*3+1,55*3*2+1,9*3+1,7*3+1,4*3+1,55*2            "IPE 100"</t>
  </si>
  <si>
    <t xml:space="preserve">2,55*3                          "IPE 120"     </t>
  </si>
  <si>
    <t>150</t>
  </si>
  <si>
    <t>974031666</t>
  </si>
  <si>
    <t>Vysekání rýh ve zdivu cihelném pro vtahování nosníků hl do 150 mm v do 250 mm</t>
  </si>
  <si>
    <t>2072296797</t>
  </si>
  <si>
    <t>3,45*7                             "UPE 220"</t>
  </si>
  <si>
    <t>3,45*2*7                          "IPE 160"</t>
  </si>
  <si>
    <t>151</t>
  </si>
  <si>
    <t>977131112</t>
  </si>
  <si>
    <t>Vrty příklepovými vrtáky D 10 mm do cihelného zdiva nebo prostého betonu</t>
  </si>
  <si>
    <t>-494031423</t>
  </si>
  <si>
    <t>0,2*4*6                            "detail A"</t>
  </si>
  <si>
    <t>152</t>
  </si>
  <si>
    <t>977131113</t>
  </si>
  <si>
    <t>Vrty příklepovými vrtáky D 12 mm do cihelného zdiva nebo prostého betonu</t>
  </si>
  <si>
    <t>524819001</t>
  </si>
  <si>
    <t>0,2*(6+4+6)                            "v.č. 107b"</t>
  </si>
  <si>
    <t>153</t>
  </si>
  <si>
    <t>977151123</t>
  </si>
  <si>
    <t>Jádrové vrty diamantovými korunkami do stavebních materiálů D přes 130 do 150 mm</t>
  </si>
  <si>
    <t>-663899989</t>
  </si>
  <si>
    <t>0,5*17                                      "Os7"</t>
  </si>
  <si>
    <t>154</t>
  </si>
  <si>
    <t>977212121</t>
  </si>
  <si>
    <t>Řezání konstrukcí z kamene, cihel nebo tvárnic diamantovým lanem</t>
  </si>
  <si>
    <t>1630323196</t>
  </si>
  <si>
    <t>156</t>
  </si>
  <si>
    <t>978015341</t>
  </si>
  <si>
    <t>Otlučení (osekání) vnější vápenné nebo vápenocementové omítky stupně členitosti 1 a 2 v rozsahu přes 20 do 30 %</t>
  </si>
  <si>
    <t>-453070639</t>
  </si>
  <si>
    <t>158</t>
  </si>
  <si>
    <t>978059641</t>
  </si>
  <si>
    <t>Odsekání a odebrání obkladů stěn z vnějších obkládaček plochy přes 1 m2</t>
  </si>
  <si>
    <t>-1372677553</t>
  </si>
  <si>
    <t>48,66*1,82</t>
  </si>
  <si>
    <t>997</t>
  </si>
  <si>
    <t>Přesun sutě</t>
  </si>
  <si>
    <t>164</t>
  </si>
  <si>
    <t>997013111</t>
  </si>
  <si>
    <t>Vnitrostaveništní doprava suti a vybouraných hmot pro budovy v do 6 m s použitím mechanizace</t>
  </si>
  <si>
    <t>-1206417483</t>
  </si>
  <si>
    <t>165</t>
  </si>
  <si>
    <t>997013501</t>
  </si>
  <si>
    <t>Odvoz suti a vybouraných hmot na skládku nebo meziskládku do 1 km se složením</t>
  </si>
  <si>
    <t>418356180</t>
  </si>
  <si>
    <t>166</t>
  </si>
  <si>
    <t>997013509</t>
  </si>
  <si>
    <t>Příplatek k odvozu suti a vybouraných hmot na skládku ZKD 1 km přes 1 km</t>
  </si>
  <si>
    <t>-1501293320</t>
  </si>
  <si>
    <t>148,68*30 'Přepočtené koeficientem množství</t>
  </si>
  <si>
    <t>167</t>
  </si>
  <si>
    <t>997013645</t>
  </si>
  <si>
    <t>Poplatek za uložení na skládce (skládkovné) odpadu asfaltového bez dehtu kód odpadu 17 03 02</t>
  </si>
  <si>
    <t>75738116</t>
  </si>
  <si>
    <t>342</t>
  </si>
  <si>
    <t>997013804</t>
  </si>
  <si>
    <t>Poplatek za uložení na skládce (skládkovné) stavebního odpadu ze skla kód odpadu 17 02 02</t>
  </si>
  <si>
    <t>-501082868</t>
  </si>
  <si>
    <t>169</t>
  </si>
  <si>
    <t>997013811</t>
  </si>
  <si>
    <t>Poplatek za uložení na skládce (skládkovné) stavebního odpadu dřevěného kód odpadu 17 02 01</t>
  </si>
  <si>
    <t>87105070</t>
  </si>
  <si>
    <t>341</t>
  </si>
  <si>
    <t>997013869</t>
  </si>
  <si>
    <t>Poplatek za uložení stavebního odpadu na recyklační skládce (skládkovné) ze směsí betonu, cihel a keramických výrobků kód odpadu 17 01 07</t>
  </si>
  <si>
    <t>-321736450</t>
  </si>
  <si>
    <t>998</t>
  </si>
  <si>
    <t>Přesun hmot</t>
  </si>
  <si>
    <t>174</t>
  </si>
  <si>
    <t>998011001</t>
  </si>
  <si>
    <t>Přesun hmot pro budovy zděné v do 6 m</t>
  </si>
  <si>
    <t>771388016</t>
  </si>
  <si>
    <t>PSV</t>
  </si>
  <si>
    <t>Práce a dodávky PSV</t>
  </si>
  <si>
    <t>711</t>
  </si>
  <si>
    <t>Izolace proti vodě, vlhkosti a plynům</t>
  </si>
  <si>
    <t>176</t>
  </si>
  <si>
    <t>711161212</t>
  </si>
  <si>
    <t>Izolace proti zemní vlhkosti nopovou fólií svislá, nopek v 8,0 mm, tl do 0,6 mm</t>
  </si>
  <si>
    <t>16</t>
  </si>
  <si>
    <t>-739350426</t>
  </si>
  <si>
    <t>177</t>
  </si>
  <si>
    <t>711161384</t>
  </si>
  <si>
    <t>Izolace proti zemní vlhkosti nopovou fólií ukončení provětrávací lištou</t>
  </si>
  <si>
    <t>-1396753004</t>
  </si>
  <si>
    <t>Mezisoučet                                                           "Os1"</t>
  </si>
  <si>
    <t>179</t>
  </si>
  <si>
    <t>711472053</t>
  </si>
  <si>
    <t>Provedení svislé izolace proti tlakové vodě termoplasty volně položenou fólií z nízkolehčeného PE</t>
  </si>
  <si>
    <t>-1287346704</t>
  </si>
  <si>
    <t>(23,58+7,58+23,95+7,58)*2*(0,2+0,6)/2                "pdl1"</t>
  </si>
  <si>
    <t>(4,76+0,14+1,7+0,3+5,405+7,2+0,48+6,85+1,24+0,3+5,035+0,3+3,29+5,7+0,21+0,05+1,6+0,09)*0,2               "pdl2"</t>
  </si>
  <si>
    <t>(48,66+12,385+0,44-0,5+15,465+59,235+8,56-0,5)*0,3         "pdl1,pdl2"</t>
  </si>
  <si>
    <t>180</t>
  </si>
  <si>
    <t>28322004</t>
  </si>
  <si>
    <t>fólie hydroizolační pro spodní stavbu mPVC tl 1,5mm</t>
  </si>
  <si>
    <t>32</t>
  </si>
  <si>
    <t>-404758772</t>
  </si>
  <si>
    <t>fig32*1,20</t>
  </si>
  <si>
    <t>Mezisoučet                                                  "T22"</t>
  </si>
  <si>
    <t>183</t>
  </si>
  <si>
    <t>711491271</t>
  </si>
  <si>
    <t>Provedení doplňků izolace proti vodě na ploše svislé z textilií vrstva podkladní</t>
  </si>
  <si>
    <t>2107125586</t>
  </si>
  <si>
    <t>184</t>
  </si>
  <si>
    <t>711491272</t>
  </si>
  <si>
    <t>Provedení doplňků izolace proti vodě na ploše svislé z textilií vrstva ochranná</t>
  </si>
  <si>
    <t>1639690297</t>
  </si>
  <si>
    <t>185</t>
  </si>
  <si>
    <t>69311068</t>
  </si>
  <si>
    <t>geotextilie netkaná separační, ochranná, filtrační, drenážní PP 300g/m2</t>
  </si>
  <si>
    <t>574234303</t>
  </si>
  <si>
    <t>fig32*2*1,1</t>
  </si>
  <si>
    <t>186</t>
  </si>
  <si>
    <t>711772111</t>
  </si>
  <si>
    <t>Izolace proti vodě opracování trubních prostupů na přírubu D do 200 mm dotěsnění tmelem</t>
  </si>
  <si>
    <t>390926014</t>
  </si>
  <si>
    <t>93                                 "TR 133"</t>
  </si>
  <si>
    <t>32                                  "TR 108"</t>
  </si>
  <si>
    <t>187</t>
  </si>
  <si>
    <t>28342013</t>
  </si>
  <si>
    <t>manžeta těsnící pro prostupy hydroizolací z PVC uzavřená kruhová vnitřní průměr 90-114</t>
  </si>
  <si>
    <t>-1839669359</t>
  </si>
  <si>
    <t>188</t>
  </si>
  <si>
    <t>28342014</t>
  </si>
  <si>
    <t>manžeta těsnící pro prostupy hydroizolací z PVC uzavřená kruhová vnitřní průměr 120-180</t>
  </si>
  <si>
    <t>1549787443</t>
  </si>
  <si>
    <t>189</t>
  </si>
  <si>
    <t>711783166</t>
  </si>
  <si>
    <t>Izolace proti vodě opracování výztuže tmelem z epoxidové pryskyřice</t>
  </si>
  <si>
    <t>-1290087315</t>
  </si>
  <si>
    <t>272                                                "107c"</t>
  </si>
  <si>
    <t>190</t>
  </si>
  <si>
    <t>998711101</t>
  </si>
  <si>
    <t>Přesun hmot tonážní pro izolace proti vodě, vlhkosti a plynům v objektech v do 6 m</t>
  </si>
  <si>
    <t>-890927783</t>
  </si>
  <si>
    <t>712</t>
  </si>
  <si>
    <t>Povlakové krytiny</t>
  </si>
  <si>
    <t>191</t>
  </si>
  <si>
    <t>712311101</t>
  </si>
  <si>
    <t>Provedení povlakové krytiny střech do 10° za studena lakem penetračním nebo asfaltovým</t>
  </si>
  <si>
    <t>779891548</t>
  </si>
  <si>
    <t xml:space="preserve">47,98*(8,35+0,53)                     </t>
  </si>
  <si>
    <t>Mezisoučet                                    "vodorovná část"</t>
  </si>
  <si>
    <t>8,35*2*(0,60+0,20)/2</t>
  </si>
  <si>
    <t>47,98*0,20</t>
  </si>
  <si>
    <t>Mezisoučet                                       "svislá část"</t>
  </si>
  <si>
    <t>Součet                                                    "Sch1"</t>
  </si>
  <si>
    <t>192</t>
  </si>
  <si>
    <t>11163150</t>
  </si>
  <si>
    <t>lak penetrační asfaltový</t>
  </si>
  <si>
    <t>1737159406</t>
  </si>
  <si>
    <t>fig35*0,00030</t>
  </si>
  <si>
    <t>193</t>
  </si>
  <si>
    <t>712340832</t>
  </si>
  <si>
    <t>Odstranění povlakové krytiny střech do 10° z pásů NAIP přitavených v plné ploše dvouvrstvé</t>
  </si>
  <si>
    <t>-854765622</t>
  </si>
  <si>
    <t>48,32*8,97                                   "řez A"</t>
  </si>
  <si>
    <t>194</t>
  </si>
  <si>
    <t>712340833</t>
  </si>
  <si>
    <t>Odstranění povlakové krytiny střech do 10° z pásů NAIP přitavených v plné ploše třívrstvé</t>
  </si>
  <si>
    <t>1442980968</t>
  </si>
  <si>
    <t>(5,9+2,16+5,9+9,05)/2*10,205                      "řez B"</t>
  </si>
  <si>
    <t>195</t>
  </si>
  <si>
    <t>712341659</t>
  </si>
  <si>
    <t>Provedení povlakové krytiny střech do 10° pásy NAIP přitavením bodově</t>
  </si>
  <si>
    <t>881433013</t>
  </si>
  <si>
    <t>fig35                                                               "T06"</t>
  </si>
  <si>
    <t>196</t>
  </si>
  <si>
    <t>62853004</t>
  </si>
  <si>
    <t>pás asfaltový natavitelný modifikovaný SBS tl 4,0mm s vložkou ze skleněné tkaniny a spalitelnou PE fólií nebo jemnozrnným minerálním posypem na horním povrchu</t>
  </si>
  <si>
    <t>-943453053</t>
  </si>
  <si>
    <t>fig35*1,15                                               "T06"</t>
  </si>
  <si>
    <t>197</t>
  </si>
  <si>
    <t>712361705</t>
  </si>
  <si>
    <t>Provedení povlakové krytiny střech do 10° fólií lepenou se svařovanými spoji</t>
  </si>
  <si>
    <t>1861131087</t>
  </si>
  <si>
    <t>11,065*(8,35+0,45+15,705)/2</t>
  </si>
  <si>
    <t>-1,1*0,9*2                                        "prostupy VZT"</t>
  </si>
  <si>
    <t>Mezisoučet                                 "izolace vodorovně"</t>
  </si>
  <si>
    <t>(10,085+5,89+9,055+12,0+8,1)*(0,46+0,84)/2</t>
  </si>
  <si>
    <t>(1,1+0,9)*2*2*0,5                        "kolem VZT"</t>
  </si>
  <si>
    <t>Mezisoučet                                  "izolace svisle"</t>
  </si>
  <si>
    <t>Součet                                             "Sch2"</t>
  </si>
  <si>
    <t>198</t>
  </si>
  <si>
    <t>28322012</t>
  </si>
  <si>
    <t>fólie hydroizolační střešní mPVC mechanicky kotvená tl 1,5mm šedá</t>
  </si>
  <si>
    <t>2033420384</t>
  </si>
  <si>
    <t>fig34*1,15</t>
  </si>
  <si>
    <t>199</t>
  </si>
  <si>
    <t>712363115</t>
  </si>
  <si>
    <t>Provedení povlakové krytiny střech do 10° zaizolování prostupů kruhového průřezu D do 300 mm</t>
  </si>
  <si>
    <t>1116834271</t>
  </si>
  <si>
    <t>1                                               "OS4"</t>
  </si>
  <si>
    <t>200</t>
  </si>
  <si>
    <t>56231109</t>
  </si>
  <si>
    <t>vtok střešní svislý s manžetou pro PVC-P hydroizolaci plochých střech DN 125</t>
  </si>
  <si>
    <t>-2012638658</t>
  </si>
  <si>
    <t>201</t>
  </si>
  <si>
    <t>712363352</t>
  </si>
  <si>
    <t>Povlakové krytiny střech do 10° z tvarovaných poplastovaných lišt délky 2 m koutová lišta vnitřní rš 100 mm</t>
  </si>
  <si>
    <t>-1804343002</t>
  </si>
  <si>
    <t>0,43+8,35+47,98+8,35+0,32                       "Sch1"</t>
  </si>
  <si>
    <t>10,085+14,95-0,19-0,23+12,2+8,145       "Sch2"</t>
  </si>
  <si>
    <t>(1,1+0,9)*2*2                           "Sch2"</t>
  </si>
  <si>
    <t>202</t>
  </si>
  <si>
    <t>712363353</t>
  </si>
  <si>
    <t>Povlakové krytiny střech do 10° z tvarovaných poplastovaných lišt délky 2 m koutová lišta vnější rš 100 mm</t>
  </si>
  <si>
    <t>-99425819</t>
  </si>
  <si>
    <t>203</t>
  </si>
  <si>
    <t>712363356</t>
  </si>
  <si>
    <t>Povlakové krytiny střech do 10° z tvarovaných poplastovaných lišt délky 2 m okapnice široká rš 200 mm</t>
  </si>
  <si>
    <t>-814090647</t>
  </si>
  <si>
    <t>48,65                                       "sch1"</t>
  </si>
  <si>
    <t>204</t>
  </si>
  <si>
    <t>712363358</t>
  </si>
  <si>
    <t>Povlakové krytiny střech do 10° z tvarovaných poplastovaných lišt délky 2 m závětrná lišta rš 250 mm</t>
  </si>
  <si>
    <t>-1540558838</t>
  </si>
  <si>
    <t>0,53+8,8+48,745+12,385+0,595+15,705+11,065+0,53  "Sch1,Sch2"</t>
  </si>
  <si>
    <t>205</t>
  </si>
  <si>
    <t>712363362</t>
  </si>
  <si>
    <t>Povlakové krytiny střech do 10° z tvarovaných poplastovaných lišt délky 2 m tmelící lišta rš 100 mm</t>
  </si>
  <si>
    <t>1505642484</t>
  </si>
  <si>
    <t>206</t>
  </si>
  <si>
    <t>712363545</t>
  </si>
  <si>
    <t>Provedení povlak krytiny mechanicky kotvenou do betonu TI tl přes 200 do 240 mm krajní pole, budova v do 18 m</t>
  </si>
  <si>
    <t>-1450380708</t>
  </si>
  <si>
    <t>48,65*9,33</t>
  </si>
  <si>
    <t>Mezisoučet                             "vodorovná část"</t>
  </si>
  <si>
    <t>8,35*2*(0,55+0,15)/2</t>
  </si>
  <si>
    <t>47,98*0,15</t>
  </si>
  <si>
    <t>Mezisoučet                                  "svislá část"</t>
  </si>
  <si>
    <t>Součet                                                "Sch1"</t>
  </si>
  <si>
    <t>207</t>
  </si>
  <si>
    <t>514072052</t>
  </si>
  <si>
    <t>fig33*1,15</t>
  </si>
  <si>
    <t>208</t>
  </si>
  <si>
    <t>712391171</t>
  </si>
  <si>
    <t>Provedení povlakové krytiny střech do 10° podkladní textilní vrstvy</t>
  </si>
  <si>
    <t>1580532736</t>
  </si>
  <si>
    <t>209</t>
  </si>
  <si>
    <t>-2243565</t>
  </si>
  <si>
    <t>fig33*1,1</t>
  </si>
  <si>
    <t>fig34*1,1</t>
  </si>
  <si>
    <t>210</t>
  </si>
  <si>
    <t>712998005</t>
  </si>
  <si>
    <t>Montáž atikového chrliče z PVC DN 125</t>
  </si>
  <si>
    <t>1610639139</t>
  </si>
  <si>
    <t>1                                        "Os9"</t>
  </si>
  <si>
    <t>211</t>
  </si>
  <si>
    <t>28342471</t>
  </si>
  <si>
    <t>chrlič atikový DN 125 s manžetou pro hydroizolaci z PVC-P</t>
  </si>
  <si>
    <t>8672923</t>
  </si>
  <si>
    <t>212</t>
  </si>
  <si>
    <t>998712101</t>
  </si>
  <si>
    <t>Přesun hmot tonážní tonážní pro krytiny povlakové v objektech v do 6 m</t>
  </si>
  <si>
    <t>2035279394</t>
  </si>
  <si>
    <t>713</t>
  </si>
  <si>
    <t>Izolace tepelné</t>
  </si>
  <si>
    <t>213</t>
  </si>
  <si>
    <t>713121111</t>
  </si>
  <si>
    <t>Montáž izolace tepelné podlah volně kladenými rohožemi, pásy, dílci, deskami 1 vrstva</t>
  </si>
  <si>
    <t>-1567669828</t>
  </si>
  <si>
    <t>(17,88+18,63+28,64+6,38+17,44+13,51)                    "Pdl2"</t>
  </si>
  <si>
    <t>(33,27+33,56+33,56+33,56+33,56+33,56+33,56+33,09+65,87)                  "Pdl1"</t>
  </si>
  <si>
    <t>214</t>
  </si>
  <si>
    <t>28372308</t>
  </si>
  <si>
    <t>deska EPS 100 pro konstrukce s běžným zatížením λ=0,037 tl 80mm</t>
  </si>
  <si>
    <t>950243949</t>
  </si>
  <si>
    <t>(17,88+18,63+28,64+6,38+17,44+13,51)*1,02                    "Pdl2"</t>
  </si>
  <si>
    <t>215</t>
  </si>
  <si>
    <t>28375912</t>
  </si>
  <si>
    <t>deska EPS 150 pro konstrukce s vysokým zatížením λ=0,035 tl 80mm</t>
  </si>
  <si>
    <t>-634731168</t>
  </si>
  <si>
    <t>(33,27+33,56+33,56+33,56+33,56+33,56+33,56+33,09+65,87)*1,02                  "Pdl1"</t>
  </si>
  <si>
    <t>216</t>
  </si>
  <si>
    <t>713131151</t>
  </si>
  <si>
    <t>Montáž izolace tepelné stěn a základů volně vloženými rohožemi, pásy, dílci, deskami 1 vrstva</t>
  </si>
  <si>
    <t>-1210698629</t>
  </si>
  <si>
    <t>1,5*2,24*7                        "118c posuvná vrata č.17"</t>
  </si>
  <si>
    <t>217</t>
  </si>
  <si>
    <t>63148162</t>
  </si>
  <si>
    <t>deska tepelně izolační minerální provětrávaných fasád λ=0,034-0,035 tl 120mm</t>
  </si>
  <si>
    <t>-677613249</t>
  </si>
  <si>
    <t>1,5*2,24*7*1,05                        "118c"</t>
  </si>
  <si>
    <t>218</t>
  </si>
  <si>
    <t>713141152</t>
  </si>
  <si>
    <t>Montáž izolace tepelné střech plochých kladené volně 2 vrstvy rohoží, pásů, dílců, desek</t>
  </si>
  <si>
    <t>-1853299527</t>
  </si>
  <si>
    <t>Mezisoučet                             "Sch1"</t>
  </si>
  <si>
    <t>219</t>
  </si>
  <si>
    <t>28372312</t>
  </si>
  <si>
    <t>deska EPS 100 pro konstrukce s běžným zatížením λ=0,037 tl 120mm</t>
  </si>
  <si>
    <t>1406167355</t>
  </si>
  <si>
    <t>fig36*2*1,02</t>
  </si>
  <si>
    <t>220</t>
  </si>
  <si>
    <t>713191132</t>
  </si>
  <si>
    <t>Montáž izolace tepelné podlah, stropů vrchem nebo střech překrytí separační fólií z PE</t>
  </si>
  <si>
    <t>-248835142</t>
  </si>
  <si>
    <t>221</t>
  </si>
  <si>
    <t>-765874942</t>
  </si>
  <si>
    <t>(17,88+18,63+28,64+6,38+17,44+13,51)*1,1                    "Pdl2"</t>
  </si>
  <si>
    <t>(33,27+33,56+33,56+33,56+33,56+33,56+33,56+33,09+65,87)*1,1                  "Pdl1"</t>
  </si>
  <si>
    <t>222</t>
  </si>
  <si>
    <t>998713101</t>
  </si>
  <si>
    <t>Přesun hmot tonážní pro izolace tepelné v objektech v do 6 m</t>
  </si>
  <si>
    <t>583807120</t>
  </si>
  <si>
    <t>762</t>
  </si>
  <si>
    <t>Konstrukce tesařské</t>
  </si>
  <si>
    <t>223</t>
  </si>
  <si>
    <t>762083122</t>
  </si>
  <si>
    <t>Impregnace řeziva proti dřevokaznému hmyzu, houbám a plísním máčením třída ohrožení 3 a 4</t>
  </si>
  <si>
    <t>1921875214</t>
  </si>
  <si>
    <t>fig25*1,1*0,06*0,06</t>
  </si>
  <si>
    <t>fig46*0,06*0,06</t>
  </si>
  <si>
    <t>224</t>
  </si>
  <si>
    <t>762133132</t>
  </si>
  <si>
    <t>Montáž bednění stěn z hrubých fošen na sraz tl do 60 mm</t>
  </si>
  <si>
    <t>-1687526306</t>
  </si>
  <si>
    <t>3,0*2,0*13                            "v.č.118c"</t>
  </si>
  <si>
    <t>(1,45+2*2,2)*0,42*7          "v.č.118c"</t>
  </si>
  <si>
    <t>225</t>
  </si>
  <si>
    <t>60556101</t>
  </si>
  <si>
    <t>řezivo dubové sušené tl 50mm</t>
  </si>
  <si>
    <t>-1477310092</t>
  </si>
  <si>
    <t>3,0*2,0*13*0,05*1,05                            "v.č.118c"</t>
  </si>
  <si>
    <t>(1,45+2*2,2)*0,42*7*0,05*1,10          "v.č.118c"</t>
  </si>
  <si>
    <t>230</t>
  </si>
  <si>
    <t>762354813</t>
  </si>
  <si>
    <t>Demontáž střešních vikýřů sedlových</t>
  </si>
  <si>
    <t>-1814442378</t>
  </si>
  <si>
    <t>5                                     "střecha - řez A,B"</t>
  </si>
  <si>
    <t>231</t>
  </si>
  <si>
    <t>762361313</t>
  </si>
  <si>
    <t>Konstrukční a vyrovnávací vrstva pod klempířské prvky (atiky) z desek dřevoštěpkových tl 25 mm</t>
  </si>
  <si>
    <t>1868585381</t>
  </si>
  <si>
    <t>48,745*(0,56+0,23)</t>
  </si>
  <si>
    <t>(12,385+0,595)*0,46</t>
  </si>
  <si>
    <t>15,705*0,68</t>
  </si>
  <si>
    <t>11,065*0,36</t>
  </si>
  <si>
    <t>8,35*(0,42+0,47)</t>
  </si>
  <si>
    <t>8,8*(0,43+0,47)</t>
  </si>
  <si>
    <t>48,65*(0,5+0,21)</t>
  </si>
  <si>
    <t>235</t>
  </si>
  <si>
    <t>762430012</t>
  </si>
  <si>
    <t>Obložení stěn z cementotřískových desek tl 12 mm na sraz šroubovaných</t>
  </si>
  <si>
    <t>-1819013610</t>
  </si>
  <si>
    <t>(3,015+2,125)*4,2-1,1*2,0</t>
  </si>
  <si>
    <t>Mezisoučet                                  "SV1"</t>
  </si>
  <si>
    <t>fig45*2</t>
  </si>
  <si>
    <t>236</t>
  </si>
  <si>
    <t>762439001</t>
  </si>
  <si>
    <t>Montáž obložení stěn podkladový rošt</t>
  </si>
  <si>
    <t>1207794645</t>
  </si>
  <si>
    <t>(3,015+2,125)*8                      "vodorovný rošt"</t>
  </si>
  <si>
    <t>10*4,2                                             "svislý rošt"</t>
  </si>
  <si>
    <t>237</t>
  </si>
  <si>
    <t>60514112</t>
  </si>
  <si>
    <t>řezivo jehličnaté lať surová dl 4m</t>
  </si>
  <si>
    <t>915421251</t>
  </si>
  <si>
    <t>fig46*0,06*0,06*1,1</t>
  </si>
  <si>
    <t>238</t>
  </si>
  <si>
    <t>998762101</t>
  </si>
  <si>
    <t>Přesun hmot tonážní pro kce tesařské v objektech v do 6 m</t>
  </si>
  <si>
    <t>1370396454</t>
  </si>
  <si>
    <t>763</t>
  </si>
  <si>
    <t>Konstrukce suché výstavby</t>
  </si>
  <si>
    <t>239</t>
  </si>
  <si>
    <t>763111742</t>
  </si>
  <si>
    <t>Montáž jedné vrstvy tepelné izolace do SDK příčky</t>
  </si>
  <si>
    <t>1653872874</t>
  </si>
  <si>
    <t>3,0*(0,215+0,225)                                            "115"</t>
  </si>
  <si>
    <t>240</t>
  </si>
  <si>
    <t>63148102</t>
  </si>
  <si>
    <t>deska tepelně izolační minerální univerzální λ=0,038-0,039 tl 60mm</t>
  </si>
  <si>
    <t>-1478063979</t>
  </si>
  <si>
    <t>3,0*(0,215+0,225)*1,02                                            "115"</t>
  </si>
  <si>
    <t>241</t>
  </si>
  <si>
    <t>7631314321</t>
  </si>
  <si>
    <t>SDK podhled deska 1xH2DF 15 bez izolace dvouvrstvá spodní kce profil CD+UD REI 90</t>
  </si>
  <si>
    <t>-1748461321</t>
  </si>
  <si>
    <t>17,88+18,63+6,38+17,44+13,51</t>
  </si>
  <si>
    <t>28,64</t>
  </si>
  <si>
    <t>fig52</t>
  </si>
  <si>
    <t>242</t>
  </si>
  <si>
    <t>763131751</t>
  </si>
  <si>
    <t>Montáž parotěsné zábrany do SDK podhledu</t>
  </si>
  <si>
    <t>982837516</t>
  </si>
  <si>
    <t>fig51                                                             "T08"</t>
  </si>
  <si>
    <t>243</t>
  </si>
  <si>
    <t>28329282</t>
  </si>
  <si>
    <t>fólie PE vyztužená Al vrstvou pro parotěsnou vrstvu 170g/m2</t>
  </si>
  <si>
    <t>1057066033</t>
  </si>
  <si>
    <t>fig51*1,1                                                    "T08"</t>
  </si>
  <si>
    <t>244</t>
  </si>
  <si>
    <t>28329291</t>
  </si>
  <si>
    <t>páska spojovací butylkaučuková oboustranně lepící parotěsných folií š 15mm</t>
  </si>
  <si>
    <t>-459256123</t>
  </si>
  <si>
    <t>fig51*1,1</t>
  </si>
  <si>
    <t>245</t>
  </si>
  <si>
    <t>763131752</t>
  </si>
  <si>
    <t>Montáž jedné vrstvy tepelné izolace do SDK podhledu</t>
  </si>
  <si>
    <t>910488465</t>
  </si>
  <si>
    <t>fig51*2</t>
  </si>
  <si>
    <t>246</t>
  </si>
  <si>
    <t>63148107</t>
  </si>
  <si>
    <t>deska tepelně izolační minerální univerzální λ=0,038-0,039 tl 160mm</t>
  </si>
  <si>
    <t>1350966662</t>
  </si>
  <si>
    <t>fig51*2*1,02</t>
  </si>
  <si>
    <t>247</t>
  </si>
  <si>
    <t>763164541</t>
  </si>
  <si>
    <t>SDK obklad kcí tvaru L š do 0,8 m desky 1xH2 12,5</t>
  </si>
  <si>
    <t>230885597</t>
  </si>
  <si>
    <t>3,0                                            "115"</t>
  </si>
  <si>
    <t>248</t>
  </si>
  <si>
    <t>998763301</t>
  </si>
  <si>
    <t>Přesun hmot tonážní pro sádrokartonové konstrukce v objektech v do 6 m</t>
  </si>
  <si>
    <t>1165068878</t>
  </si>
  <si>
    <t>764</t>
  </si>
  <si>
    <t>Konstrukce klempířské</t>
  </si>
  <si>
    <t>249</t>
  </si>
  <si>
    <t>764001821</t>
  </si>
  <si>
    <t>Demontáž krytiny ze svitků nebo tabulí do suti</t>
  </si>
  <si>
    <t>378005559</t>
  </si>
  <si>
    <t>1,0*0,8*2*5                           "odvětrávací stříšky"</t>
  </si>
  <si>
    <t>250</t>
  </si>
  <si>
    <t>764002801</t>
  </si>
  <si>
    <t>Demontáž závětrné lišty do suti</t>
  </si>
  <si>
    <t>1754613059</t>
  </si>
  <si>
    <t>0,62+0,62</t>
  </si>
  <si>
    <t>251</t>
  </si>
  <si>
    <t>764002811</t>
  </si>
  <si>
    <t>Demontáž okapového plechu do suti v krytině povlakové</t>
  </si>
  <si>
    <t>710940335</t>
  </si>
  <si>
    <t>48,41</t>
  </si>
  <si>
    <t>253</t>
  </si>
  <si>
    <t>764002871</t>
  </si>
  <si>
    <t>Demontáž lemování zdí do suti</t>
  </si>
  <si>
    <t>1024300377</t>
  </si>
  <si>
    <t>12,385+9,05+5,9+10,205+5,9+2,16</t>
  </si>
  <si>
    <t>256</t>
  </si>
  <si>
    <t>7642136571</t>
  </si>
  <si>
    <t>Sněhový zachytávač krytiny z Pz s povrchovou úpravou - T10</t>
  </si>
  <si>
    <t>-90224606</t>
  </si>
  <si>
    <t>97                                               "Os2"</t>
  </si>
  <si>
    <t>257</t>
  </si>
  <si>
    <t>764226444</t>
  </si>
  <si>
    <t>Oplechování parapetů rovných celoplošně lepené z Al plechu rš 330 mm</t>
  </si>
  <si>
    <t>-216734057</t>
  </si>
  <si>
    <t>0,88*(21+9)+0,78*6                                              "K1"</t>
  </si>
  <si>
    <t>258</t>
  </si>
  <si>
    <t>764311416</t>
  </si>
  <si>
    <t>Lemování rovných zdí střech s krytinou skládanou z Pz plechu rš 500 mm</t>
  </si>
  <si>
    <t>-1757332673</t>
  </si>
  <si>
    <t>(1,1+0,9)*2*2                      "prostupy VZT"</t>
  </si>
  <si>
    <t>259</t>
  </si>
  <si>
    <t>764326441</t>
  </si>
  <si>
    <t>Ventilační turbína z Al plechu na skládané nebo plechové krytině D do 300 mm</t>
  </si>
  <si>
    <t>-2031870010</t>
  </si>
  <si>
    <t>3                                             "Os5"</t>
  </si>
  <si>
    <t>263</t>
  </si>
  <si>
    <t>998764101</t>
  </si>
  <si>
    <t>Přesun hmot tonážní pro konstrukce klempířské v objektech v do 6 m</t>
  </si>
  <si>
    <t>-1173128031</t>
  </si>
  <si>
    <t>765</t>
  </si>
  <si>
    <t>Krytina skládaná</t>
  </si>
  <si>
    <t>264</t>
  </si>
  <si>
    <t>765113111</t>
  </si>
  <si>
    <t>Krytina keramická okapová hrana s větracím pásem plastovým</t>
  </si>
  <si>
    <t>-1626730193</t>
  </si>
  <si>
    <t>(48,66+12,385+0,6+0,12*2)</t>
  </si>
  <si>
    <t>265</t>
  </si>
  <si>
    <t>998765101</t>
  </si>
  <si>
    <t>Přesun hmot tonážní pro krytiny skládané v objektech v do 6 m</t>
  </si>
  <si>
    <t>1220466233</t>
  </si>
  <si>
    <t>766</t>
  </si>
  <si>
    <t>Konstrukce truhlářské</t>
  </si>
  <si>
    <t>266</t>
  </si>
  <si>
    <t>766411821</t>
  </si>
  <si>
    <t>Demontáž truhlářského obložení stěn z palubek</t>
  </si>
  <si>
    <t>-976976678</t>
  </si>
  <si>
    <t>(48,66+12,385+0,365)*0,9</t>
  </si>
  <si>
    <t>267</t>
  </si>
  <si>
    <t>766411822</t>
  </si>
  <si>
    <t>Demontáž truhlářského obložení stěn podkladových roštů</t>
  </si>
  <si>
    <t>-1318255214</t>
  </si>
  <si>
    <t>268</t>
  </si>
  <si>
    <t>766412214</t>
  </si>
  <si>
    <t>Montáž obložení stěn pl přes 1 m2 palubkami z měkkého dřeva přes 100 mm</t>
  </si>
  <si>
    <t>-1076936032</t>
  </si>
  <si>
    <t>269</t>
  </si>
  <si>
    <t>61189995</t>
  </si>
  <si>
    <t>palubky podlahové smrk tl 24mm A/B</t>
  </si>
  <si>
    <t>739943902</t>
  </si>
  <si>
    <t>fig25*1,1</t>
  </si>
  <si>
    <t>270</t>
  </si>
  <si>
    <t>766417211</t>
  </si>
  <si>
    <t>Montáž obložení stěn podkladového roštu</t>
  </si>
  <si>
    <t>-2029559664</t>
  </si>
  <si>
    <t>271</t>
  </si>
  <si>
    <t>152598298</t>
  </si>
  <si>
    <t>fig25*1,1*0,06*0,06*1,1</t>
  </si>
  <si>
    <t>272</t>
  </si>
  <si>
    <t>766621712</t>
  </si>
  <si>
    <t>Montáž oken - okenní sklápěčky s rozvorou</t>
  </si>
  <si>
    <t>380095625</t>
  </si>
  <si>
    <t>6                                   "3"</t>
  </si>
  <si>
    <t>273</t>
  </si>
  <si>
    <t>549131101</t>
  </si>
  <si>
    <t>pákový ovladač oken</t>
  </si>
  <si>
    <t>-1313351040</t>
  </si>
  <si>
    <t>274</t>
  </si>
  <si>
    <t>766622212</t>
  </si>
  <si>
    <t>Montáž plastových oken plochy do 1 m2 pevných s rámem do zdiva</t>
  </si>
  <si>
    <t>761891959</t>
  </si>
  <si>
    <t>21                                 "1"</t>
  </si>
  <si>
    <t>9                                   "2"</t>
  </si>
  <si>
    <t>275</t>
  </si>
  <si>
    <t>61140041</t>
  </si>
  <si>
    <t>okno plastové s fixním zasklením dvojsklo do plochy 1m2</t>
  </si>
  <si>
    <t>-899841766</t>
  </si>
  <si>
    <t>21*0,9*0,65                               "1"</t>
  </si>
  <si>
    <t>9*0,9*0,9                                   "2"</t>
  </si>
  <si>
    <t>276</t>
  </si>
  <si>
    <t>766622216</t>
  </si>
  <si>
    <t>Montáž plastových oken plochy do 1 m2 otevíravých s rámem do zdiva</t>
  </si>
  <si>
    <t>677047604</t>
  </si>
  <si>
    <t>277</t>
  </si>
  <si>
    <t>61140049</t>
  </si>
  <si>
    <t>okno plastové otevíravé/sklopné dvojsklo do plochy 1m2</t>
  </si>
  <si>
    <t>-1749169746</t>
  </si>
  <si>
    <t>6*0,8*0,9                                   "3"</t>
  </si>
  <si>
    <t>278</t>
  </si>
  <si>
    <t>766629215</t>
  </si>
  <si>
    <t>Příplatek k montáži oken za izolaci pro rovné ostění připojovací spára do 45 mm</t>
  </si>
  <si>
    <t>2062200207</t>
  </si>
  <si>
    <t>21*(0,9*0,65)*2                               "1"</t>
  </si>
  <si>
    <t>9*(0,9+0,9)*2                                   "2"</t>
  </si>
  <si>
    <t>6*(0,8+0,9)*2                                   "3"</t>
  </si>
  <si>
    <t>279</t>
  </si>
  <si>
    <t>766660001</t>
  </si>
  <si>
    <t>Montáž dveřních křídel otvíravých jednokřídlových š do 0,8 m do ocelové zárubně</t>
  </si>
  <si>
    <t>-2040628064</t>
  </si>
  <si>
    <t>280</t>
  </si>
  <si>
    <t>61162074</t>
  </si>
  <si>
    <t>dveře jednokřídlé voštinové povrch laminátový plné 800x1970-2100mm</t>
  </si>
  <si>
    <t>-1550353126</t>
  </si>
  <si>
    <t>281</t>
  </si>
  <si>
    <t>61162080</t>
  </si>
  <si>
    <t>dveře jednokřídlé voštinové povrch laminátový částečně prosklené 800x1970-2100mm</t>
  </si>
  <si>
    <t>626559997</t>
  </si>
  <si>
    <t>282</t>
  </si>
  <si>
    <t>766660411</t>
  </si>
  <si>
    <t>Montáž vchodových dveří jednokřídlových bez nadsvětlíku do zdiva</t>
  </si>
  <si>
    <t>53952663</t>
  </si>
  <si>
    <t>2                                      "10"</t>
  </si>
  <si>
    <t>1                                      "11"</t>
  </si>
  <si>
    <t>1                                      "12"</t>
  </si>
  <si>
    <t>1                                      "22"</t>
  </si>
  <si>
    <t>283</t>
  </si>
  <si>
    <t>61140501</t>
  </si>
  <si>
    <t>dveře jednokřídlé plastové s dekorem plné max rozměru otvoru 2,42m2 bezpečnostní třídy RC2</t>
  </si>
  <si>
    <t>1171697207</t>
  </si>
  <si>
    <t>2*1,25*2,08                                      "10"</t>
  </si>
  <si>
    <t>1*1,1*2,1                                      "11"</t>
  </si>
  <si>
    <t>1*1,25*2,08                                      "22"</t>
  </si>
  <si>
    <t>284</t>
  </si>
  <si>
    <t>61140503</t>
  </si>
  <si>
    <t>dveře jednokřídlé plastové s dekorem prosklené max rozměru otvoru 2,42m2</t>
  </si>
  <si>
    <t>-285785763</t>
  </si>
  <si>
    <t>1*1,0*2,1                                      "12"</t>
  </si>
  <si>
    <t>285</t>
  </si>
  <si>
    <t>607151971</t>
  </si>
  <si>
    <t>TI prahu vstupních dveří - T05</t>
  </si>
  <si>
    <t>1749784893</t>
  </si>
  <si>
    <t>(1,1+1,0+1,65)*0,18                    "dveře 11,12,13"</t>
  </si>
  <si>
    <t>1,25*0,25                                          "dveře 10"</t>
  </si>
  <si>
    <t>0,012</t>
  </si>
  <si>
    <t>Mezisoučet                                          "T05"</t>
  </si>
  <si>
    <t>286</t>
  </si>
  <si>
    <t>766660451</t>
  </si>
  <si>
    <t>Montáž vchodových dveří dvoukřídlových bez nadsvětlíku do zdiva</t>
  </si>
  <si>
    <t>1827061951</t>
  </si>
  <si>
    <t>1                                      "13"</t>
  </si>
  <si>
    <t>1                                      "14"</t>
  </si>
  <si>
    <t>287</t>
  </si>
  <si>
    <t>61140507</t>
  </si>
  <si>
    <t>dveře dvoukřídlé plastové s dekorem plné max rozměru otvoru 4,84m2 bezpečnostní třídy RC2</t>
  </si>
  <si>
    <t>20631073</t>
  </si>
  <si>
    <t>1*1,65*2,38                                      "13"</t>
  </si>
  <si>
    <t>1*2,15*2,08                                      "14"</t>
  </si>
  <si>
    <t>288</t>
  </si>
  <si>
    <t>766660728</t>
  </si>
  <si>
    <t>Montáž dveřního interiérového kování - zámku</t>
  </si>
  <si>
    <t>-483123491</t>
  </si>
  <si>
    <t>289</t>
  </si>
  <si>
    <t>54964110</t>
  </si>
  <si>
    <t>vložka zámková cylindrická oboustranná</t>
  </si>
  <si>
    <t>-243912351</t>
  </si>
  <si>
    <t>290</t>
  </si>
  <si>
    <t>766660729</t>
  </si>
  <si>
    <t>Montáž dveřního interiérového kování - štítku s klikou</t>
  </si>
  <si>
    <t>1496118878</t>
  </si>
  <si>
    <t>291</t>
  </si>
  <si>
    <t>54914610</t>
  </si>
  <si>
    <t>kování dveřní vrchní klika včetně rozet a montážního materiálu R BB nerez PK</t>
  </si>
  <si>
    <t>-901144624</t>
  </si>
  <si>
    <t>292</t>
  </si>
  <si>
    <t>7666639201</t>
  </si>
  <si>
    <t>Kartáčové těsnění vrat č.17</t>
  </si>
  <si>
    <t>290644710</t>
  </si>
  <si>
    <t>(1,5+2,25)*2*7                 "118c - kartáčové těsnění vrat"</t>
  </si>
  <si>
    <t>293</t>
  </si>
  <si>
    <t>998766101</t>
  </si>
  <si>
    <t>Přesun hmot tonážní pro kce truhlářské v objektech v do 6 m</t>
  </si>
  <si>
    <t>821131237</t>
  </si>
  <si>
    <t>767</t>
  </si>
  <si>
    <t>Konstrukce zámečnické</t>
  </si>
  <si>
    <t>294</t>
  </si>
  <si>
    <t>767581803</t>
  </si>
  <si>
    <t>Demontáž podhledu tvarovaný plech</t>
  </si>
  <si>
    <t>-1608777703</t>
  </si>
  <si>
    <t>41,4                                               "114"</t>
  </si>
  <si>
    <t>295</t>
  </si>
  <si>
    <t>767582800</t>
  </si>
  <si>
    <t>Demontáž roštu podhledu</t>
  </si>
  <si>
    <t>657718901</t>
  </si>
  <si>
    <t>299</t>
  </si>
  <si>
    <t>7678921111</t>
  </si>
  <si>
    <t>Montáž váhy T 17</t>
  </si>
  <si>
    <t>-371465176</t>
  </si>
  <si>
    <t>1                                                 "T17"</t>
  </si>
  <si>
    <t>300</t>
  </si>
  <si>
    <t>590810231</t>
  </si>
  <si>
    <t>Váha nosnost 4000 kg - T17</t>
  </si>
  <si>
    <t>-271885952</t>
  </si>
  <si>
    <t>301</t>
  </si>
  <si>
    <t>767995115</t>
  </si>
  <si>
    <t>Montáž atypických zámečnických konstrukcí hm přes 50 do 100 kg</t>
  </si>
  <si>
    <t>-1016809245</t>
  </si>
  <si>
    <t>58,8+64,8+40,0+15,3          "Z6,7,9,10"</t>
  </si>
  <si>
    <t>Mezisoučet                     "nerezový materiál"</t>
  </si>
  <si>
    <t>304</t>
  </si>
  <si>
    <t>5539990121</t>
  </si>
  <si>
    <t>-1850408281</t>
  </si>
  <si>
    <t>305</t>
  </si>
  <si>
    <t>767995116</t>
  </si>
  <si>
    <t>Montáž atypických zámečnických konstrukcí hm přes 100 do 250 kg</t>
  </si>
  <si>
    <t>1793906470</t>
  </si>
  <si>
    <t>(6,8+7,65)*22,4                         "IPE 200"</t>
  </si>
  <si>
    <t>10,3                                   "Plech 5 mm"</t>
  </si>
  <si>
    <t>7,6                                      "plech 8 mm"</t>
  </si>
  <si>
    <t>Mezisoučet                     "nový materiál"</t>
  </si>
  <si>
    <t>(0,12+0,57+0,84)*12,36           "TR 133/4"</t>
  </si>
  <si>
    <t>10,6*26,3                                            "I 200"</t>
  </si>
  <si>
    <t>Mezisoučet                         "stávající materiál"</t>
  </si>
  <si>
    <t>Součet                                         "v.č.112"</t>
  </si>
  <si>
    <t>306</t>
  </si>
  <si>
    <t>13010752</t>
  </si>
  <si>
    <t>ocel profilová jakost S235JR (11 375) průřez IPE 200</t>
  </si>
  <si>
    <t>779514683</t>
  </si>
  <si>
    <t>(6,8+7,65)*22,4*0,001*1,1                         "IPE 200"</t>
  </si>
  <si>
    <t>307</t>
  </si>
  <si>
    <t>130107221</t>
  </si>
  <si>
    <t>ocel profilová jakost S235JR (11 375) průřez I (IPN) 200 použité</t>
  </si>
  <si>
    <t>1660806535</t>
  </si>
  <si>
    <t>10,6*26,3*0,001                                            "I 200"</t>
  </si>
  <si>
    <t>308</t>
  </si>
  <si>
    <t>13611218</t>
  </si>
  <si>
    <t>plech ocelový hladký jakost S235JR tl 5mm tabule</t>
  </si>
  <si>
    <t>253230015</t>
  </si>
  <si>
    <t>10,3*0,001*1,1                                   "Plech 5 mm"</t>
  </si>
  <si>
    <t>309</t>
  </si>
  <si>
    <t>136112281</t>
  </si>
  <si>
    <t>plech ocelový hladký jakost S235JR tl 8mm tabule</t>
  </si>
  <si>
    <t>-2003046702</t>
  </si>
  <si>
    <t>7,6*0,001*1,1                                      "plech 8 mm"</t>
  </si>
  <si>
    <t>310</t>
  </si>
  <si>
    <t>140110921</t>
  </si>
  <si>
    <t>trubka ocelová bezešvá hladká jakost 11 353 133x4,0mm použité</t>
  </si>
  <si>
    <t>-292041758</t>
  </si>
  <si>
    <t>(0,12+0,57+0,84)           "TR 133/4"</t>
  </si>
  <si>
    <t>311</t>
  </si>
  <si>
    <t>767995117</t>
  </si>
  <si>
    <t>Montáž atypických zámečnických konstrukcí hm přes 250 do 500 kg</t>
  </si>
  <si>
    <t>-54380179</t>
  </si>
  <si>
    <t>2211,4+365,6</t>
  </si>
  <si>
    <t xml:space="preserve">Mezisoučet                       "konstrukce nerezové" </t>
  </si>
  <si>
    <t>313</t>
  </si>
  <si>
    <t>5539990091</t>
  </si>
  <si>
    <t>atypická ocelová konstrukce nerezová</t>
  </si>
  <si>
    <t>-653666823</t>
  </si>
  <si>
    <t>314</t>
  </si>
  <si>
    <t>998767101</t>
  </si>
  <si>
    <t>Přesun hmot tonážní pro zámečnické konstrukce v objektech v do 6 m</t>
  </si>
  <si>
    <t>1643313087</t>
  </si>
  <si>
    <t>771</t>
  </si>
  <si>
    <t>Podlahy z dlaždic</t>
  </si>
  <si>
    <t>315</t>
  </si>
  <si>
    <t>771121011</t>
  </si>
  <si>
    <t>Nátěr penetrační na podlahu</t>
  </si>
  <si>
    <t>-2071251612</t>
  </si>
  <si>
    <t>316</t>
  </si>
  <si>
    <t>771161021</t>
  </si>
  <si>
    <t>Montáž profilu ukončujícího pro plynulý přechod (dlažby s kobercem apod.)</t>
  </si>
  <si>
    <t>-28598502</t>
  </si>
  <si>
    <t>0,8                                            "Os3"</t>
  </si>
  <si>
    <t>317</t>
  </si>
  <si>
    <t>55343116</t>
  </si>
  <si>
    <t>profil přechodový Al narážecí 40mm stříbro, zlato, champagne</t>
  </si>
  <si>
    <t>743604464</t>
  </si>
  <si>
    <t>1,0                                            "Os3"</t>
  </si>
  <si>
    <t>318</t>
  </si>
  <si>
    <t>771474112</t>
  </si>
  <si>
    <t>Montáž soklů z dlaždic keramických rovných flexibilní lepidlo v přes 65 do 90 mm</t>
  </si>
  <si>
    <t>2124364727</t>
  </si>
  <si>
    <t>5,405+5,75+2,4+4,06+0,15-0,8*2            "114"</t>
  </si>
  <si>
    <t>4,225+1,2+2,42+0,46+6,48+0,425+1,24+0,425+6,85+0,225+0,215+0,46+0,44+1,25-0,8*2-1,1        "115"</t>
  </si>
  <si>
    <t>319</t>
  </si>
  <si>
    <t>771574243</t>
  </si>
  <si>
    <t>Montáž podlah keramických pro mechanické zatížení hladkých lepených flexibilním lepidlem přes 9 do 12 ks/m2</t>
  </si>
  <si>
    <t>-1005655182</t>
  </si>
  <si>
    <t>6,38+17,44+13,51</t>
  </si>
  <si>
    <t>320</t>
  </si>
  <si>
    <t>59761434</t>
  </si>
  <si>
    <t>dlažba keramická slinutá hladká do interiéru i exteriéru pro vysoké mechanické namáhání přes 9 do 12ks/m2</t>
  </si>
  <si>
    <t>767486721</t>
  </si>
  <si>
    <t>fig61*1,1</t>
  </si>
  <si>
    <t>fig62*0,07*1,1</t>
  </si>
  <si>
    <t>321</t>
  </si>
  <si>
    <t>771591112</t>
  </si>
  <si>
    <t>Izolace pod dlažbu nátěrem nebo stěrkou ve dvou vrstvách</t>
  </si>
  <si>
    <t>-564367629</t>
  </si>
  <si>
    <t>322</t>
  </si>
  <si>
    <t>998771101</t>
  </si>
  <si>
    <t>Přesun hmot tonážní pro podlahy z dlaždic v objektech v do 6 m</t>
  </si>
  <si>
    <t>-521477913</t>
  </si>
  <si>
    <t>777</t>
  </si>
  <si>
    <t>Podlahy lité</t>
  </si>
  <si>
    <t>323</t>
  </si>
  <si>
    <t>777111111</t>
  </si>
  <si>
    <t>Vysátí podkladu před provedením lité podlahy</t>
  </si>
  <si>
    <t>1163556272</t>
  </si>
  <si>
    <t>(23,58+0,2+23,95)*(7,58-4,3)              "101-108 - kaliště"</t>
  </si>
  <si>
    <t>17,88                                                 "110"</t>
  </si>
  <si>
    <t>Mezisoučet                                    "podlahy - T11"</t>
  </si>
  <si>
    <t>324</t>
  </si>
  <si>
    <t>1597958020</t>
  </si>
  <si>
    <t>(23,58+0,2+23,95+7,58)*2*2,05            "101 - 109"</t>
  </si>
  <si>
    <t>-1,45*2,2*7</t>
  </si>
  <si>
    <t>(1,55*(0,31+0,23)+1,66*(0,31+0,65))*2*7  "želbet základy"</t>
  </si>
  <si>
    <t>(3,21*(2,2-0,31)+(1,2+0,2)*(2,95-2,23)+(0,2+6,38)*(3,5-2,2))*2 "želbet stěna"</t>
  </si>
  <si>
    <t>(4,76+3,49+0,14+1,2+3,1+3,25+1,74)*2,05                 "110"</t>
  </si>
  <si>
    <t>-1,3*2,0*1</t>
  </si>
  <si>
    <t>-0,95*2,1</t>
  </si>
  <si>
    <t>-1,3*2,1*1</t>
  </si>
  <si>
    <t>(1,3+2*2,1)*0,35*1</t>
  </si>
  <si>
    <t>-0,8*1,97*1</t>
  </si>
  <si>
    <t>Mezisoučet                                                      "Stěny - T11"</t>
  </si>
  <si>
    <t>325</t>
  </si>
  <si>
    <t>777131103</t>
  </si>
  <si>
    <t>Penetrační epoxidový nátěr podlahy na vlhký nebo nenasákavý podklad</t>
  </si>
  <si>
    <t>1387109896</t>
  </si>
  <si>
    <t>fig71                                                         "podlahy"</t>
  </si>
  <si>
    <t>326</t>
  </si>
  <si>
    <t>-1545379188</t>
  </si>
  <si>
    <t>fig72                                                           "stěny"</t>
  </si>
  <si>
    <t>327</t>
  </si>
  <si>
    <t>777511145</t>
  </si>
  <si>
    <t>Krycí epoxidová stěrka tloušťky do 3 mm chemicky odolné lité podlahy</t>
  </si>
  <si>
    <t>1292486465</t>
  </si>
  <si>
    <t>fig72                                                 "stěny"</t>
  </si>
  <si>
    <t>328</t>
  </si>
  <si>
    <t>697413542</t>
  </si>
  <si>
    <t>fig71                                               "podlahy"</t>
  </si>
  <si>
    <t>329</t>
  </si>
  <si>
    <t>998777101</t>
  </si>
  <si>
    <t>Přesun hmot tonážní pro podlahy lité v objektech v do 6 m</t>
  </si>
  <si>
    <t>-1850704175</t>
  </si>
  <si>
    <t>781</t>
  </si>
  <si>
    <t>Dokončovací práce - obklady</t>
  </si>
  <si>
    <t>330</t>
  </si>
  <si>
    <t>781121011</t>
  </si>
  <si>
    <t>Nátěr penetrační na stěnu</t>
  </si>
  <si>
    <t>-477386689</t>
  </si>
  <si>
    <t>331</t>
  </si>
  <si>
    <t>781131112</t>
  </si>
  <si>
    <t>Izolace pod obklad nátěrem nebo stěrkou ve dvou vrstvách</t>
  </si>
  <si>
    <t>757540865</t>
  </si>
  <si>
    <t>(1,7+3,485+1,815+4,0)*0,4-0,8*0,4               "113"</t>
  </si>
  <si>
    <t>332</t>
  </si>
  <si>
    <t>781474112</t>
  </si>
  <si>
    <t>Montáž obkladů vnitřních keramických hladkých přes 9 do 12 ks/m2 lepených flexibilním lepidlem</t>
  </si>
  <si>
    <t>576213125</t>
  </si>
  <si>
    <t>(1,7+3,485+1,815+4,0)*2,0-0,8*2,0               "113"</t>
  </si>
  <si>
    <t>2,5*0,7                                         "114"</t>
  </si>
  <si>
    <t>333</t>
  </si>
  <si>
    <t>59761026</t>
  </si>
  <si>
    <t>obklad keramický hladký do 12ks/m2</t>
  </si>
  <si>
    <t>820227178</t>
  </si>
  <si>
    <t>fig63*1,1</t>
  </si>
  <si>
    <t>334</t>
  </si>
  <si>
    <t>998781101</t>
  </si>
  <si>
    <t>Přesun hmot tonážní pro obklady keramické v objektech v do 6 m</t>
  </si>
  <si>
    <t>-231080075</t>
  </si>
  <si>
    <t>783</t>
  </si>
  <si>
    <t>Dokončovací práce - nátěry</t>
  </si>
  <si>
    <t>335</t>
  </si>
  <si>
    <t>783268101</t>
  </si>
  <si>
    <t>Lazurovací jednonásobný olejový nátěr tesařských konstrukcí</t>
  </si>
  <si>
    <t>-1574714821</t>
  </si>
  <si>
    <t>336</t>
  </si>
  <si>
    <t>783268111</t>
  </si>
  <si>
    <t>Lazurovací dvojnásobný olejový nátěr tesařských konstrukcí</t>
  </si>
  <si>
    <t>-725109488</t>
  </si>
  <si>
    <t>337</t>
  </si>
  <si>
    <t>783301303</t>
  </si>
  <si>
    <t>Bezoplachové odrezivění zámečnických konstrukcí</t>
  </si>
  <si>
    <t>-2120135988</t>
  </si>
  <si>
    <t>(0,12+0,57+0,84)*pi*0,133           "TR 133/4"</t>
  </si>
  <si>
    <t>10,6*0,709                                            "I 200"</t>
  </si>
  <si>
    <t>7,58*0,908                                             "I 260"</t>
  </si>
  <si>
    <t>338</t>
  </si>
  <si>
    <t>783314101</t>
  </si>
  <si>
    <t>Základní jednonásobný syntetický nátěr zámečnických konstrukcí</t>
  </si>
  <si>
    <t>-763394702</t>
  </si>
  <si>
    <t>(6,8+7,65)*0,768                               "IPE 200"</t>
  </si>
  <si>
    <t>0,1*0,1*2*26                                   "Plech 5 mm"</t>
  </si>
  <si>
    <t>0,2*0,2*2*3                                      "plech 8 mm"</t>
  </si>
  <si>
    <t>0,95*1,5*2*4                                         "Z1"</t>
  </si>
  <si>
    <t>(0,8+2*1,97)*3*0,25                      "ocelové zárubně"</t>
  </si>
  <si>
    <t>339</t>
  </si>
  <si>
    <t>783315101</t>
  </si>
  <si>
    <t>Mezinátěr jednonásobný syntetický standardní zámečnických konstrukcí</t>
  </si>
  <si>
    <t>92275109</t>
  </si>
  <si>
    <t>340</t>
  </si>
  <si>
    <t>783317101</t>
  </si>
  <si>
    <t>Krycí jednonásobný syntetický standardní nátěr zámečnických konstrukcí</t>
  </si>
  <si>
    <t>-712172253</t>
  </si>
  <si>
    <t>2 - SO 01 - Silnoproud a slaboproud - zhodnocení</t>
  </si>
  <si>
    <t xml:space="preserve"> </t>
  </si>
  <si>
    <t>M - Práce a dodávky M</t>
  </si>
  <si>
    <t xml:space="preserve">    214-M - Materiál elektromontážní</t>
  </si>
  <si>
    <t xml:space="preserve">      D2 - Úložný materiál</t>
  </si>
  <si>
    <t xml:space="preserve">      D3 - Kabely</t>
  </si>
  <si>
    <t xml:space="preserve">      D4 - Přístroje</t>
  </si>
  <si>
    <t xml:space="preserve">      D5 - Svítidla</t>
  </si>
  <si>
    <t xml:space="preserve">      D6 - Elektrické vytápění</t>
  </si>
  <si>
    <t xml:space="preserve">      D7 - Ochrana před bleskem</t>
  </si>
  <si>
    <t xml:space="preserve">      D8 - Uzemnění</t>
  </si>
  <si>
    <t xml:space="preserve">    215-M - Prořez</t>
  </si>
  <si>
    <t xml:space="preserve">    216-M - Materiál podružný</t>
  </si>
  <si>
    <t xml:space="preserve">    217-M - Elektromontáže</t>
  </si>
  <si>
    <t xml:space="preserve">    219-M - PPV pro elektromontáže</t>
  </si>
  <si>
    <t xml:space="preserve">    2192-M - Ostatní</t>
  </si>
  <si>
    <t xml:space="preserve">    2193-M - Revize</t>
  </si>
  <si>
    <t>Práce a dodávky M</t>
  </si>
  <si>
    <t>214-M</t>
  </si>
  <si>
    <t>Materiál elektromontážní</t>
  </si>
  <si>
    <t>D2</t>
  </si>
  <si>
    <t>Úložný materiál</t>
  </si>
  <si>
    <t>000321122</t>
  </si>
  <si>
    <t>trubka ohebná PVC 16</t>
  </si>
  <si>
    <t>000321124</t>
  </si>
  <si>
    <t>trubka ohebná PVC 25</t>
  </si>
  <si>
    <t>000322112</t>
  </si>
  <si>
    <t>trubka tuhá PVC 16</t>
  </si>
  <si>
    <t>000363712</t>
  </si>
  <si>
    <t>kryt čidel pro VZT nerez atyp</t>
  </si>
  <si>
    <t>ks</t>
  </si>
  <si>
    <t>000311115</t>
  </si>
  <si>
    <t>krabice přístrojová KO68</t>
  </si>
  <si>
    <t>000311111</t>
  </si>
  <si>
    <t>krabice přístrojová hluboká KO68</t>
  </si>
  <si>
    <t>12</t>
  </si>
  <si>
    <t>000311315</t>
  </si>
  <si>
    <t>krabice odbočná kruhová KO97</t>
  </si>
  <si>
    <t>14</t>
  </si>
  <si>
    <t>D3</t>
  </si>
  <si>
    <t>Kabely</t>
  </si>
  <si>
    <t>000101005</t>
  </si>
  <si>
    <t>kabel CYKY 2x1,5</t>
  </si>
  <si>
    <t>000101105</t>
  </si>
  <si>
    <t>kabel CYKY 3x1,5</t>
  </si>
  <si>
    <t>18</t>
  </si>
  <si>
    <t>000101106</t>
  </si>
  <si>
    <t>kabel CYKY 3x2,5</t>
  </si>
  <si>
    <t>11</t>
  </si>
  <si>
    <t>000101305</t>
  </si>
  <si>
    <t>kabel CYKY 5x1,5</t>
  </si>
  <si>
    <t>22</t>
  </si>
  <si>
    <t>000101307</t>
  </si>
  <si>
    <t>kabel CYKY 5x4</t>
  </si>
  <si>
    <t>D4</t>
  </si>
  <si>
    <t>Přístroje</t>
  </si>
  <si>
    <t>13</t>
  </si>
  <si>
    <t>000409011</t>
  </si>
  <si>
    <t>spínač 10A/250Vstř řaz.1 IP20 pod om.</t>
  </si>
  <si>
    <t>000409023</t>
  </si>
  <si>
    <t>spínač 10A/250Vstř řaz 6 IP20 pod om.</t>
  </si>
  <si>
    <t>28</t>
  </si>
  <si>
    <t>000409024</t>
  </si>
  <si>
    <t>spínač 10A/250Vstř řaz.6+6 IP20 pod om.</t>
  </si>
  <si>
    <t>30</t>
  </si>
  <si>
    <t>000413001</t>
  </si>
  <si>
    <t>spínač 10A/250Vstř řaz.6 IP44 pod om.</t>
  </si>
  <si>
    <t>17</t>
  </si>
  <si>
    <t>000409011.1</t>
  </si>
  <si>
    <t>snímač pohybu se spožděním</t>
  </si>
  <si>
    <t>19</t>
  </si>
  <si>
    <t>000419100</t>
  </si>
  <si>
    <t>zásuvka 16A/250Vstř IP20 pod om.</t>
  </si>
  <si>
    <t>000423002</t>
  </si>
  <si>
    <t>zásuvka 16A/250Vstř IP44 pod om.</t>
  </si>
  <si>
    <t>40</t>
  </si>
  <si>
    <t>000419100.1</t>
  </si>
  <si>
    <t>dvouzásuvka 16A/250Vstř IP20 pod om.</t>
  </si>
  <si>
    <t>42</t>
  </si>
  <si>
    <t>000425214</t>
  </si>
  <si>
    <t>zásuvka vestavná 3pól/32A/250V/IP44  IE 3232</t>
  </si>
  <si>
    <t>D5</t>
  </si>
  <si>
    <t>Svítidla</t>
  </si>
  <si>
    <t>23</t>
  </si>
  <si>
    <t>000521035</t>
  </si>
  <si>
    <t>B-svítidlo LED 40W 5500lm L=1275mm IP65</t>
  </si>
  <si>
    <t>000509016</t>
  </si>
  <si>
    <t>D-svítidlo LED 44W 3100lm D=480mm IP40</t>
  </si>
  <si>
    <t>000509141</t>
  </si>
  <si>
    <t>E-svítidlo LED 27W 3100lm 610x410 IP20 mřížka</t>
  </si>
  <si>
    <t>000509006</t>
  </si>
  <si>
    <t>K-svítidlo LED 27W 2900lm D=375mm IP40+senzor</t>
  </si>
  <si>
    <t>52</t>
  </si>
  <si>
    <t>000552041</t>
  </si>
  <si>
    <t>N-svítidlo nouzové LED 1h IP65</t>
  </si>
  <si>
    <t>54</t>
  </si>
  <si>
    <t>D6</t>
  </si>
  <si>
    <t>Elektrické vytápění</t>
  </si>
  <si>
    <t>000160308</t>
  </si>
  <si>
    <t>samoregulační topný kabel 5-15W/m2</t>
  </si>
  <si>
    <t>56</t>
  </si>
  <si>
    <t>29</t>
  </si>
  <si>
    <t>000413121</t>
  </si>
  <si>
    <t>elektronický termostat s čidlem</t>
  </si>
  <si>
    <t>000413103</t>
  </si>
  <si>
    <t>ukončovací a připojovací sada</t>
  </si>
  <si>
    <t>31</t>
  </si>
  <si>
    <t>000413104</t>
  </si>
  <si>
    <t>lepidlo na fixaci kabelů</t>
  </si>
  <si>
    <t>000714107</t>
  </si>
  <si>
    <t>topný žebřík 1200W včetně termostatu do zóny 2</t>
  </si>
  <si>
    <t>33</t>
  </si>
  <si>
    <t>000714111</t>
  </si>
  <si>
    <t>přímotop.konvektor s elektronic.termostatem 2kW</t>
  </si>
  <si>
    <t>000714111.1</t>
  </si>
  <si>
    <t>přímotop.konvektor s elektronic.termostatem 2.5kW</t>
  </si>
  <si>
    <t>D7</t>
  </si>
  <si>
    <t>Ochrana před bleskem</t>
  </si>
  <si>
    <t>000295601</t>
  </si>
  <si>
    <t>drát AlMgSi pr.8mm polotvrdý 0,135kg/m</t>
  </si>
  <si>
    <t>000295602</t>
  </si>
  <si>
    <t>drát AlMgSi pr.8mm PVC</t>
  </si>
  <si>
    <t>000295352</t>
  </si>
  <si>
    <t>podpěra vedení na ploché střechy beton/plast</t>
  </si>
  <si>
    <t>000295760</t>
  </si>
  <si>
    <t>svorka univerzální nerez</t>
  </si>
  <si>
    <t>39</t>
  </si>
  <si>
    <t>000295764</t>
  </si>
  <si>
    <t>svorka spojovací nerez</t>
  </si>
  <si>
    <t>000295766</t>
  </si>
  <si>
    <t>svorka křížová nerez</t>
  </si>
  <si>
    <t>41</t>
  </si>
  <si>
    <t>000295774</t>
  </si>
  <si>
    <t>svorka na okapní žlaby 2šrouby nerez</t>
  </si>
  <si>
    <t>82</t>
  </si>
  <si>
    <t>000295432</t>
  </si>
  <si>
    <t>svorka zkušební 2třmeny FeZn litá</t>
  </si>
  <si>
    <t>84</t>
  </si>
  <si>
    <t>000295882</t>
  </si>
  <si>
    <t>označovací štítek zemního svodu</t>
  </si>
  <si>
    <t>86</t>
  </si>
  <si>
    <t>000296355</t>
  </si>
  <si>
    <t>skříňka pro zkušební svorku pochozí/litina</t>
  </si>
  <si>
    <t>88</t>
  </si>
  <si>
    <t>000295612</t>
  </si>
  <si>
    <t>jímací tyč hladká AlMgSi pr.19/1500mm</t>
  </si>
  <si>
    <t>90</t>
  </si>
  <si>
    <t>000295621</t>
  </si>
  <si>
    <t>svorka k jímači</t>
  </si>
  <si>
    <t>92</t>
  </si>
  <si>
    <t>000295892</t>
  </si>
  <si>
    <t>podstavec k jímací tyči beton/M16</t>
  </si>
  <si>
    <t>94</t>
  </si>
  <si>
    <t>000295894</t>
  </si>
  <si>
    <t>podložka plast kruhová k podstavci JT</t>
  </si>
  <si>
    <t>96</t>
  </si>
  <si>
    <t>D8</t>
  </si>
  <si>
    <t>Uzemnění</t>
  </si>
  <si>
    <t>000295001</t>
  </si>
  <si>
    <t>vedení FeZn 30/4 (0,96kg/m)</t>
  </si>
  <si>
    <t>000295012</t>
  </si>
  <si>
    <t>vedení FeZn pr.8mm(0,40kg/m)</t>
  </si>
  <si>
    <t>51</t>
  </si>
  <si>
    <t>000295011</t>
  </si>
  <si>
    <t>vedení FeZn pr.10mm(0,63kg/m)</t>
  </si>
  <si>
    <t>000295073</t>
  </si>
  <si>
    <t>svorka pásku drátu zemnící 2šrouby FeZn</t>
  </si>
  <si>
    <t>104</t>
  </si>
  <si>
    <t>53</t>
  </si>
  <si>
    <t>000046221</t>
  </si>
  <si>
    <t>asfalt 80</t>
  </si>
  <si>
    <t>106</t>
  </si>
  <si>
    <t>215-M</t>
  </si>
  <si>
    <t>Prořez</t>
  </si>
  <si>
    <t>999999061</t>
  </si>
  <si>
    <t>Elektroinstalace prořez</t>
  </si>
  <si>
    <t>%</t>
  </si>
  <si>
    <t>-1345192673</t>
  </si>
  <si>
    <t>216-M</t>
  </si>
  <si>
    <t>Materiál podružný</t>
  </si>
  <si>
    <t>55</t>
  </si>
  <si>
    <t>999999062</t>
  </si>
  <si>
    <t>Elektroinstalace materiál podružný</t>
  </si>
  <si>
    <t>1483920970</t>
  </si>
  <si>
    <t>217-M</t>
  </si>
  <si>
    <t>Elektromontáže</t>
  </si>
  <si>
    <t>210010002</t>
  </si>
  <si>
    <t>108</t>
  </si>
  <si>
    <t>210010004</t>
  </si>
  <si>
    <t>210010021</t>
  </si>
  <si>
    <t>210010301</t>
  </si>
  <si>
    <t>krabice přístrojová bez zapojení</t>
  </si>
  <si>
    <t>114</t>
  </si>
  <si>
    <t>116</t>
  </si>
  <si>
    <t>210010312</t>
  </si>
  <si>
    <t>krabice odbočná bez svorkovnice a zapojení(-KO97)</t>
  </si>
  <si>
    <t>210810048</t>
  </si>
  <si>
    <t>kabel(-CYKY) pevně uložený do 3x6/4x4/7x2,5</t>
  </si>
  <si>
    <t>126</t>
  </si>
  <si>
    <t>210810052</t>
  </si>
  <si>
    <t>kabel(-CYKY) pevně uložený do 5x6/7x4/12x1,5</t>
  </si>
  <si>
    <t>128</t>
  </si>
  <si>
    <t>210100001</t>
  </si>
  <si>
    <t>ukončení v rozvaděči vč.zapojení vodiče do 2,5mm2</t>
  </si>
  <si>
    <t>210110041</t>
  </si>
  <si>
    <t>spínač zapuštěný vč.zapojení 1pólový/řazení 1</t>
  </si>
  <si>
    <t>210110045</t>
  </si>
  <si>
    <t>spínač zapuštěný vč.zapojení střídavý/řazení 6</t>
  </si>
  <si>
    <t>210110044</t>
  </si>
  <si>
    <t>spínač zapuštěný vč.zapojení řaz.6.</t>
  </si>
  <si>
    <t>136</t>
  </si>
  <si>
    <t>138</t>
  </si>
  <si>
    <t>140</t>
  </si>
  <si>
    <t>210110041.1</t>
  </si>
  <si>
    <t>spínač pohybu se spožděním</t>
  </si>
  <si>
    <t>210111011</t>
  </si>
  <si>
    <t>zásuvka domovní zapuštěná vč.zapojení</t>
  </si>
  <si>
    <t>210111102</t>
  </si>
  <si>
    <t>zásuvka/přívodka průmyslová vč.zapojení 2P+Z/32A</t>
  </si>
  <si>
    <t>210201102</t>
  </si>
  <si>
    <t>svítidlo zářivkové průmyslové stropní/2 zdroje</t>
  </si>
  <si>
    <t>210200012</t>
  </si>
  <si>
    <t>svítidlo žárovkové bytové stropní/více zdrojů</t>
  </si>
  <si>
    <t>210201022</t>
  </si>
  <si>
    <t>svítidlo zářivkové vestavné/2 zdroje</t>
  </si>
  <si>
    <t>210201201</t>
  </si>
  <si>
    <t>nouzové orientační svítidlo zářivkové</t>
  </si>
  <si>
    <t>160</t>
  </si>
  <si>
    <t>83</t>
  </si>
  <si>
    <t>210802448</t>
  </si>
  <si>
    <t>samoregulační topný kabel</t>
  </si>
  <si>
    <t>162</t>
  </si>
  <si>
    <t>210110021</t>
  </si>
  <si>
    <t>85</t>
  </si>
  <si>
    <t>210110025</t>
  </si>
  <si>
    <t>210192121</t>
  </si>
  <si>
    <t>topný žebřík 746x1782mm do koupelny</t>
  </si>
  <si>
    <t>168</t>
  </si>
  <si>
    <t>87</t>
  </si>
  <si>
    <t>210192121.1</t>
  </si>
  <si>
    <t>přímotopný konvektor IP24</t>
  </si>
  <si>
    <t>170</t>
  </si>
  <si>
    <t>172</t>
  </si>
  <si>
    <t>89</t>
  </si>
  <si>
    <t>210220101</t>
  </si>
  <si>
    <t>svod vč.podpěr drát do pr.10mm</t>
  </si>
  <si>
    <t>210220111</t>
  </si>
  <si>
    <t>svod bez podpěr drát do pr.10mm</t>
  </si>
  <si>
    <t>91</t>
  </si>
  <si>
    <t>210220201</t>
  </si>
  <si>
    <t>tvarování pomocného jímače</t>
  </si>
  <si>
    <t>178</t>
  </si>
  <si>
    <t>210220301</t>
  </si>
  <si>
    <t>svorka hromosvodová do 2 šroubů</t>
  </si>
  <si>
    <t>93</t>
  </si>
  <si>
    <t>210220302</t>
  </si>
  <si>
    <t>svorka hromosvodová do 4 šroubů</t>
  </si>
  <si>
    <t>182</t>
  </si>
  <si>
    <t>95</t>
  </si>
  <si>
    <t>210220401</t>
  </si>
  <si>
    <t>označení svodu štítkem</t>
  </si>
  <si>
    <t>210192121.2</t>
  </si>
  <si>
    <t>skříň litinová, Al nebo plast do hmotnosti 10kg</t>
  </si>
  <si>
    <t>210220231</t>
  </si>
  <si>
    <t>jímací tyč do 3m montáž na stojan</t>
  </si>
  <si>
    <t>210220021</t>
  </si>
  <si>
    <t>uzemňov.vedení v zemi úplná mtž FeZn do 120mm2</t>
  </si>
  <si>
    <t>210220002</t>
  </si>
  <si>
    <t>uzemňov.vedení na povrchu úplná mtž FeZn pr.10mm</t>
  </si>
  <si>
    <t>210220022</t>
  </si>
  <si>
    <t>uzemňov.vedení v zemi úplná mtž FeZn pr.8-10mm</t>
  </si>
  <si>
    <t>210220441</t>
  </si>
  <si>
    <t>ochrana zemní svorky asfaltovým nátěrem</t>
  </si>
  <si>
    <t>105</t>
  </si>
  <si>
    <t>210220442</t>
  </si>
  <si>
    <t>provedení sváru</t>
  </si>
  <si>
    <t>219-M</t>
  </si>
  <si>
    <t>PPV pro elektromontáže</t>
  </si>
  <si>
    <t>999999063</t>
  </si>
  <si>
    <t>-401151476</t>
  </si>
  <si>
    <t>2192-M</t>
  </si>
  <si>
    <t>Ostatní</t>
  </si>
  <si>
    <t>107</t>
  </si>
  <si>
    <t>219000101</t>
  </si>
  <si>
    <t>měření topných kabelů a vystavení protokolu</t>
  </si>
  <si>
    <t>hod</t>
  </si>
  <si>
    <t>999999064</t>
  </si>
  <si>
    <t>Elektroinstalace - recyklace</t>
  </si>
  <si>
    <t>kpl</t>
  </si>
  <si>
    <t>1186961955</t>
  </si>
  <si>
    <t>2193-M</t>
  </si>
  <si>
    <t>Revize</t>
  </si>
  <si>
    <t>109</t>
  </si>
  <si>
    <t>999999065</t>
  </si>
  <si>
    <t>Elektroinstalace revize</t>
  </si>
  <si>
    <t>-974839111</t>
  </si>
  <si>
    <t>999999066</t>
  </si>
  <si>
    <t>Elektroinstalace kompletační činnost</t>
  </si>
  <si>
    <t>-2122430335</t>
  </si>
  <si>
    <t>3 - SO 01 - Zdravotní technika - zhodnocení</t>
  </si>
  <si>
    <t>HSV - HSV</t>
  </si>
  <si>
    <t xml:space="preserve">    8 - Trubní vedení</t>
  </si>
  <si>
    <t xml:space="preserve">    721 - Zdravotechnika - vnitřní kanalizace</t>
  </si>
  <si>
    <t xml:space="preserve">    722 - Zdravotechnika - vnitřní vodovod</t>
  </si>
  <si>
    <t xml:space="preserve">    725 - Zdravotechnika - zařizovací předměty</t>
  </si>
  <si>
    <t>132251102</t>
  </si>
  <si>
    <t>Hloubení nezapažených rýh šířky do 800 mm strojně s urovnáním dna do předepsaného profilu a spádu v hornině třídy těžitelnosti I skupiny 3 přes 20 do 50 m3</t>
  </si>
  <si>
    <t>1484403195</t>
  </si>
  <si>
    <t>"výkopy pro potrubí"   (90*0,6*1,8)+20 "retence"</t>
  </si>
  <si>
    <t>Trubní vedení</t>
  </si>
  <si>
    <t>894812000</t>
  </si>
  <si>
    <t>Instalace betonové retenční nádrže 15m3</t>
  </si>
  <si>
    <t>-2110502223</t>
  </si>
  <si>
    <t>894812002</t>
  </si>
  <si>
    <t>Betonová retenční nádrž 15,0m3</t>
  </si>
  <si>
    <t>-1804629831</t>
  </si>
  <si>
    <t>721</t>
  </si>
  <si>
    <t>Zdravotechnika - vnitřní kanalizace</t>
  </si>
  <si>
    <t>721226521</t>
  </si>
  <si>
    <t>Zápachová uzávěrka nástěnná pro pračku a myčku DN 40</t>
  </si>
  <si>
    <t>CS ÚRS 2022 01</t>
  </si>
  <si>
    <t>1576919382</t>
  </si>
  <si>
    <t>721233112</t>
  </si>
  <si>
    <t>Střešní vtok polypropylen PP pro ploché střechy svislý odtok DN 110</t>
  </si>
  <si>
    <t>1412938237</t>
  </si>
  <si>
    <t>721242116</t>
  </si>
  <si>
    <t>Lapač střešních splavenin z PP s kulovým kloubem na odtoku DN 125</t>
  </si>
  <si>
    <t>1282123011</t>
  </si>
  <si>
    <t>721273151a</t>
  </si>
  <si>
    <t>Mřížka větrací 155x155 mm s teleskopickým nástavcem 200-400 mm pro průchod zdí</t>
  </si>
  <si>
    <t>-555555373</t>
  </si>
  <si>
    <t>721273153</t>
  </si>
  <si>
    <t>Hlavice ventilační polypropylen PP DN 110</t>
  </si>
  <si>
    <t>694422466</t>
  </si>
  <si>
    <t>722</t>
  </si>
  <si>
    <t>Zdravotechnika - vnitřní vodovod</t>
  </si>
  <si>
    <t>722140113</t>
  </si>
  <si>
    <t>Potrubí vodovodní ocelové z ušlechtilé oceli spojované lisováním D 22x1,2 mm</t>
  </si>
  <si>
    <t>-1398394261</t>
  </si>
  <si>
    <t>722140114</t>
  </si>
  <si>
    <t>Potrubí vodovodní ocelové z ušlechtilé oceli spojované lisováním D 28x1,2 mm</t>
  </si>
  <si>
    <t>-307675946</t>
  </si>
  <si>
    <t>722174022</t>
  </si>
  <si>
    <t>Potrubí vodovodní plastové PPR svar polyfúze PN 20 D 20x3,4 mm</t>
  </si>
  <si>
    <t>-1431973519</t>
  </si>
  <si>
    <t>722174023</t>
  </si>
  <si>
    <t>Potrubí vodovodní plastové PPR svar polyfúze PN 20 D 25x4,2 mm</t>
  </si>
  <si>
    <t>-1969269434</t>
  </si>
  <si>
    <t>722174024</t>
  </si>
  <si>
    <t>Potrubí vodovodní plastové PPR svar polyfúze PN 20 D 32x5,4 mm</t>
  </si>
  <si>
    <t>-684337336</t>
  </si>
  <si>
    <t>722181231</t>
  </si>
  <si>
    <t>Ochrana vodovodního potrubí přilepenými termoizolačními trubicemi z PE tl přes 9 do 13 mm DN do 22 mm</t>
  </si>
  <si>
    <t>1029828373</t>
  </si>
  <si>
    <t>722181232</t>
  </si>
  <si>
    <t>Ochrana vodovodního potrubí přilepenými termoizolačními trubicemi z PE tl přes 9 do 13 mm DN přes 22 do 45 mm</t>
  </si>
  <si>
    <t>-1465165726</t>
  </si>
  <si>
    <t>722190401</t>
  </si>
  <si>
    <t>Vyvedení a upevnění výpustku DN do 25</t>
  </si>
  <si>
    <t>2083008953</t>
  </si>
  <si>
    <t>722220111</t>
  </si>
  <si>
    <t>Nástěnka pro výtokový ventil G 1/2" s jedním závitem</t>
  </si>
  <si>
    <t>1833646842</t>
  </si>
  <si>
    <t>722220121</t>
  </si>
  <si>
    <t>Nástěnka pro baterii G 1/2" s jedním závitem</t>
  </si>
  <si>
    <t>pár</t>
  </si>
  <si>
    <t>1299568001</t>
  </si>
  <si>
    <t>722221135</t>
  </si>
  <si>
    <t>Ventil výtokový G 3/4" s jedním závitem</t>
  </si>
  <si>
    <t>soubor</t>
  </si>
  <si>
    <t>937640687</t>
  </si>
  <si>
    <t>722221136</t>
  </si>
  <si>
    <t>Ventil výtokový G 3/4" s jedním závitem v protimrazovém provedení</t>
  </si>
  <si>
    <t>769407366</t>
  </si>
  <si>
    <t>722224115</t>
  </si>
  <si>
    <t>Kohout plnicí nebo vypouštěcí G 1/2" PN 10 s jedním závitem</t>
  </si>
  <si>
    <t>1054455052</t>
  </si>
  <si>
    <t>722231073</t>
  </si>
  <si>
    <t>Ventil zpětný mosazný G 3/4" PN 10 do 110°C se dvěma závity</t>
  </si>
  <si>
    <t>1607935374</t>
  </si>
  <si>
    <t>722231074</t>
  </si>
  <si>
    <t>Ventil zpětný mosazný G 1" PN 10 do 110°C se dvěma závity</t>
  </si>
  <si>
    <t>-114517342</t>
  </si>
  <si>
    <t>722231221</t>
  </si>
  <si>
    <t>Ventil pojistný mosazný G 1/2" PN 6 do 100°C k bojleru s vnitřním x vnějším závitem</t>
  </si>
  <si>
    <t>682059141</t>
  </si>
  <si>
    <t>722232062</t>
  </si>
  <si>
    <t>Kohout kulový přímý G 3/4" PN 42 do 185°C vnitřní závit s vypouštěním</t>
  </si>
  <si>
    <t>-1985801412</t>
  </si>
  <si>
    <t>722232063</t>
  </si>
  <si>
    <t>Kohout kulový přímý G 1" PN 42 do 185°C vnitřní závit s vypouštěním</t>
  </si>
  <si>
    <t>1930912115</t>
  </si>
  <si>
    <t>722232122</t>
  </si>
  <si>
    <t>Kohout kulový přímý G 1/2" PN 42 do 185°C plnoprůtokový vnitřní závit</t>
  </si>
  <si>
    <t>-534499660</t>
  </si>
  <si>
    <t>722232123</t>
  </si>
  <si>
    <t>Kohout kulový přímý G 3/4" PN 42 do 185°C plnoprůtokový vnitřní závit</t>
  </si>
  <si>
    <t>622765524</t>
  </si>
  <si>
    <t>722232124</t>
  </si>
  <si>
    <t>Kohout kulový přímý G 1" PN 42 do 185°C plnoprůtokový vnitřní závit</t>
  </si>
  <si>
    <t>613685474</t>
  </si>
  <si>
    <t>722239103</t>
  </si>
  <si>
    <t>Montáž armatur vodovodních se dvěma závity G 1"</t>
  </si>
  <si>
    <t>904911200</t>
  </si>
  <si>
    <t>722239000</t>
  </si>
  <si>
    <t>Jemný vodní filtr s plastovou jímkou připojení šroubením 1", filtrační vložka 100µm, PN 16, DN 25</t>
  </si>
  <si>
    <t>-136071733</t>
  </si>
  <si>
    <t>722262301p</t>
  </si>
  <si>
    <t>Vodoměr závitový mokroběžný do 40°C G 3/4"x 105 mm Qn 2,5 m3/h</t>
  </si>
  <si>
    <t>-1853928298</t>
  </si>
  <si>
    <t>722290226</t>
  </si>
  <si>
    <t>Zkouška těsnosti vodovodního potrubí závitového DN do 50</t>
  </si>
  <si>
    <t>-1365590124</t>
  </si>
  <si>
    <t>722290234</t>
  </si>
  <si>
    <t>Proplach a dezinfekce vodovodního potrubí DN do 80</t>
  </si>
  <si>
    <t>671328637</t>
  </si>
  <si>
    <t>722239001</t>
  </si>
  <si>
    <t>Upevnění potrubí na stavební konstrukce + konzoly + pozinkování konstrukcí + dílenská dokumentace</t>
  </si>
  <si>
    <t>-895608741</t>
  </si>
  <si>
    <t>998722101</t>
  </si>
  <si>
    <t>Přesun hmot tonážní pro vnitřní vodovod v objektech v do 6 m</t>
  </si>
  <si>
    <t>-1276085186</t>
  </si>
  <si>
    <t>725</t>
  </si>
  <si>
    <t>Zdravotechnika - zařizovací předměty</t>
  </si>
  <si>
    <t>725112182</t>
  </si>
  <si>
    <t>Kombi klozet s úspornou armaturou odpad svislý</t>
  </si>
  <si>
    <t>-2115397923</t>
  </si>
  <si>
    <t>725211617</t>
  </si>
  <si>
    <t>Umyvadlo keramické bílé šířky 600 mm s krytem na sifon připevněné na stěnu šrouby</t>
  </si>
  <si>
    <t>-1852209842</t>
  </si>
  <si>
    <t>725244523</t>
  </si>
  <si>
    <t>Zástěna sprchová rohová rámová se skleněnou výplní tl. 4 a 5 mm dveře posuvné dvoudílné vstup z rohu na vaničku 900x900 mm</t>
  </si>
  <si>
    <t>1554030144</t>
  </si>
  <si>
    <t>725311121</t>
  </si>
  <si>
    <t>Dřez jednoduchý nerezový se zápachovou uzávěrkou s odkapávací plochou 560x480 mm a miskou</t>
  </si>
  <si>
    <t>-2062603201</t>
  </si>
  <si>
    <t>725331111</t>
  </si>
  <si>
    <t>Výlevka bez výtokových armatur keramická se sklopnou plastovou mřížkou 500 mm</t>
  </si>
  <si>
    <t>-1766057547</t>
  </si>
  <si>
    <t>725532124</t>
  </si>
  <si>
    <t>Elektrický ohřívač zásobníkový akumulační závěsný svislý 160 l / 2 kW</t>
  </si>
  <si>
    <t>-1238038943</t>
  </si>
  <si>
    <t>725821312</t>
  </si>
  <si>
    <t>Baterie dřezová nástěnná páková s otáčivým kulatým ústím a délkou ramínka 210 mm</t>
  </si>
  <si>
    <t>-955252092</t>
  </si>
  <si>
    <t>72582133</t>
  </si>
  <si>
    <t>Přechodky k nástěnným bateriím pro napojení hadic</t>
  </si>
  <si>
    <t>-2141504221</t>
  </si>
  <si>
    <t>725822613</t>
  </si>
  <si>
    <t>Baterie umyvadlová stojánková páková s výpustí</t>
  </si>
  <si>
    <t>1842833542</t>
  </si>
  <si>
    <t>725841332</t>
  </si>
  <si>
    <t>Baterie sprchová podomítková s přepínačem a pohyblivým držákem</t>
  </si>
  <si>
    <t>1401326208</t>
  </si>
  <si>
    <t>725861102</t>
  </si>
  <si>
    <t>Zápachová uzávěrka pro umyvadla DN 40</t>
  </si>
  <si>
    <t>1591372707</t>
  </si>
  <si>
    <t>725862103</t>
  </si>
  <si>
    <t>Zápachová uzávěrka pro dřezy DN 40/50</t>
  </si>
  <si>
    <t>-993475338</t>
  </si>
  <si>
    <t>725980123</t>
  </si>
  <si>
    <t>Dvířka 30/30</t>
  </si>
  <si>
    <t>262418281</t>
  </si>
  <si>
    <t>725999001</t>
  </si>
  <si>
    <t>Napáječka betonová plováková - dodávka ZOO Dvůr Králové a.s.</t>
  </si>
  <si>
    <t>-891265891</t>
  </si>
  <si>
    <t>998725101</t>
  </si>
  <si>
    <t>Přesun hmot tonážní pro zařizovací předměty v objektech v do 6 m</t>
  </si>
  <si>
    <t>-1435255159</t>
  </si>
  <si>
    <t>4 - SO 01 - Vzduchotechnika - zhodnocení</t>
  </si>
  <si>
    <t xml:space="preserve">    24-M - Montáže vzduchotechnických zařízení</t>
  </si>
  <si>
    <t xml:space="preserve">      D1 - Zařízení č.1 – Větrání a vytápění chovných boxů </t>
  </si>
  <si>
    <t xml:space="preserve">      D2 - Zařízení č.2 – Větrání technického a hygienického zázemí</t>
  </si>
  <si>
    <t xml:space="preserve">      D3 - Zařízení č.3 – Vytápění zázemí</t>
  </si>
  <si>
    <t xml:space="preserve">      D4 - Zařízení č.4 – Topení </t>
  </si>
  <si>
    <t xml:space="preserve">      D5 - Ostatní</t>
  </si>
  <si>
    <t>24-M</t>
  </si>
  <si>
    <t>Montáže vzduchotechnických zařízení</t>
  </si>
  <si>
    <t>D1</t>
  </si>
  <si>
    <t xml:space="preserve">Zařízení č.1 – Větrání a vytápění chovných boxů </t>
  </si>
  <si>
    <t>Pol1</t>
  </si>
  <si>
    <t>VZT jednotka s ZZT  lakované provedení přívod: 10.500 m3/h, 650 Pa odvod: 10.500 m3/h, 650 Pa hmotnost jednotky: 1250 kg rozměr: (d x v x h) 3900 x 2780 x 1320 mm šířka v místě rotačního výměníku 1625mm přívodní část: pružná manžeta, uzavírací klapka se s</t>
  </si>
  <si>
    <t>Pol2</t>
  </si>
  <si>
    <t>Samostatný předfiltr  kovový M22/F</t>
  </si>
  <si>
    <t>Pol3</t>
  </si>
  <si>
    <t>Výměnné vložky do kovových filtrů</t>
  </si>
  <si>
    <t>Pol4</t>
  </si>
  <si>
    <t>Stěnová mřížka rozměr: 1500x1000mm</t>
  </si>
  <si>
    <t>Pol5</t>
  </si>
  <si>
    <t>Buňkový tlumič hluku  rozměr: 1000x800mm, délka 1000mm rozměr buněk: 500 x 200 x 1000 mm Typ tlumiče: Greif GE tlaková ztráta: 17 Pa  počet buněk: 8 vč potrubí</t>
  </si>
  <si>
    <t>Pol6</t>
  </si>
  <si>
    <t>Přívodní anemostat  rozměr: 600x600x300mm přívod zboku vč reulační klapky natáčetcí distribuční lamely</t>
  </si>
  <si>
    <t>Pol7</t>
  </si>
  <si>
    <t>Potrubí 4-hranné, pozinkované + 30% tvarovek. Miniální třída těsnosti potrubních rozvodů: "C" Do obvodu 4000 mm</t>
  </si>
  <si>
    <t>Pol8</t>
  </si>
  <si>
    <t>Potrubí kruhové, pozinkované + 30% tvarovek Miniální třída těsnosti potrubních rozvodů: "C" Průměr: 315 mm</t>
  </si>
  <si>
    <t>Pol9</t>
  </si>
  <si>
    <t>Tepelná a hluková izolace - minerální vata s AL polepem Tloušťka: 40mm</t>
  </si>
  <si>
    <t>Pol10</t>
  </si>
  <si>
    <t>Tepelná izolace s oplechováním  - minerální vata tloušťky 100mm s oplechováním. Oplechování s poměrem stran větším než 1/4 bude vyztuženo tak, aby nedošlo k prověšení oplechování a k vibracím.</t>
  </si>
  <si>
    <t>Pol11</t>
  </si>
  <si>
    <t>Závěsový, montážní, spojovací a těsnící materiál</t>
  </si>
  <si>
    <t>Zařízení č.2 – Větrání technického a hygienického zázemí</t>
  </si>
  <si>
    <t>Pol12</t>
  </si>
  <si>
    <t>Potrubní ventilátor - dvouotáčkový do kruhového potrubí o průměru 125mm Objemový průtok: m3/h Dopravní tlak: Pa</t>
  </si>
  <si>
    <t>Pol13</t>
  </si>
  <si>
    <t>Nástěnný ventilátor - na omítku se zpětnou klapkou a filtrem Objemový průtok: 50m3/h Dopravní tlak: 250Pa</t>
  </si>
  <si>
    <t>Pol14</t>
  </si>
  <si>
    <t>Protidešťová žaluzie  - v hliníkovém provedení - se standartními úzkými lamelami Rozměr: 200x200 mm</t>
  </si>
  <si>
    <t>Pol15</t>
  </si>
  <si>
    <t>Sací koš - tahokov min 60% volné plochy - se standartními úzkými lamelami Průměr:125 mm Délka: 500 mm</t>
  </si>
  <si>
    <t>Pol16</t>
  </si>
  <si>
    <t>Zpětná přetlaková klapka těsná - do kruhového potrubí  Průměr: 125 mm</t>
  </si>
  <si>
    <t>Pol17</t>
  </si>
  <si>
    <t>Pružná manžeta průměr: 125 mm</t>
  </si>
  <si>
    <t>Pol18</t>
  </si>
  <si>
    <t>Tlumič hluku pro kruhové potrubí - plášť tlumiče je z galvanizovaného plechu Délka tlumiče hluku: 900mm Průměr: 125mm</t>
  </si>
  <si>
    <t>Pol19</t>
  </si>
  <si>
    <t>Potrubí kruhové, pozinkované + 30% tvarovek Miniální třída těsnosti potrubních rozvodů: "C" Průměr: 125 mm</t>
  </si>
  <si>
    <t>Pol20</t>
  </si>
  <si>
    <t>Potrubí kruhové, pozinkované + 30% tvarovek Miniální třída těsnosti potrubních rozvodů: "C" Průměr: 100 mm</t>
  </si>
  <si>
    <t>Pol21</t>
  </si>
  <si>
    <t>Zařízení č.3 – Vytápění zázemí</t>
  </si>
  <si>
    <t xml:space="preserve">Zařízení č.4 – Topení </t>
  </si>
  <si>
    <t>Pol22</t>
  </si>
  <si>
    <t>Oběhové čerpadlo</t>
  </si>
  <si>
    <t>Pol23</t>
  </si>
  <si>
    <t>Regulační trojcestný ventil</t>
  </si>
  <si>
    <t>Pol24</t>
  </si>
  <si>
    <t>Pohon ventilu</t>
  </si>
  <si>
    <t>Pol25</t>
  </si>
  <si>
    <t>Zpětná klapka DN 40</t>
  </si>
  <si>
    <t>Pol26</t>
  </si>
  <si>
    <t>Filtr DN 50</t>
  </si>
  <si>
    <t>Pol27</t>
  </si>
  <si>
    <t>Kulový kohout DN 50</t>
  </si>
  <si>
    <t>Pol28</t>
  </si>
  <si>
    <t>Regulátor tlakové diference PV DN25 20-80kPa Kvs 10,1 dodávka obsahuje uzavírací armatury na přívodním a zpětném potrubí, kapiláru 1m s kompletním připojením a měřích vsuvek</t>
  </si>
  <si>
    <t>Pol29</t>
  </si>
  <si>
    <t>Automatický odvzdušňovací ventil, svislý se zpětným ventilem – 3/8“</t>
  </si>
  <si>
    <t>Pol30</t>
  </si>
  <si>
    <t>Vyvažovací ventil STAD DN10 (nastavení minimálního průtoku bude provedeno na stavbě)</t>
  </si>
  <si>
    <t>Pol31</t>
  </si>
  <si>
    <t>Vypouštěcí ventil DN15</t>
  </si>
  <si>
    <t>Pol32</t>
  </si>
  <si>
    <t>Potrubí ocelové  DN50</t>
  </si>
  <si>
    <t>Pol33</t>
  </si>
  <si>
    <t>Tepelná izolace  vnější průměr potrubí 62mm tlošťka izolace 20mm</t>
  </si>
  <si>
    <t>mm</t>
  </si>
  <si>
    <t>Pol34</t>
  </si>
  <si>
    <t>Teploměr s jímkou vč montážního materiálu 0-120°C</t>
  </si>
  <si>
    <t>Pol35</t>
  </si>
  <si>
    <t>Závěsový, montážní, spojovací a těsnící materiál vč dopojení na stávající odbočku teplovodu</t>
  </si>
  <si>
    <t>Pol36</t>
  </si>
  <si>
    <t>Zprovoznění zařízení, zaregulování, uvedení do provozu</t>
  </si>
  <si>
    <t>Pol37</t>
  </si>
  <si>
    <t>Zaškolení provozovatele</t>
  </si>
  <si>
    <t>Pol38</t>
  </si>
  <si>
    <t>Dokumentace skutečného stavu (3 PARÉ) + 1x elektronická podoba</t>
  </si>
  <si>
    <t>Pol39</t>
  </si>
  <si>
    <t>Dokumentace pro předání díla : - návod k obsluze - generální a jednotlivých strojů a zařízení, - protokol o zaškolení,  - protokol o předání, - ostatní potřebné protokoly</t>
  </si>
  <si>
    <t>Pol40</t>
  </si>
  <si>
    <t>Doprava</t>
  </si>
  <si>
    <t>5 - SO 01 - MaR - zhodnocení</t>
  </si>
  <si>
    <t xml:space="preserve">    36-M - Montáž prov.,měř. a regul. zařízení</t>
  </si>
  <si>
    <t xml:space="preserve">      D1 - PERIFERIE</t>
  </si>
  <si>
    <t xml:space="preserve">      D2 - Rozvaděč MR1</t>
  </si>
  <si>
    <t xml:space="preserve">      D3 - Řídící systém </t>
  </si>
  <si>
    <t xml:space="preserve">      D4 - Operátorský panel - velín</t>
  </si>
  <si>
    <t xml:space="preserve">      D5 - KABELY A NOSNÁ ČÁST</t>
  </si>
  <si>
    <t>36-M</t>
  </si>
  <si>
    <t>Montáž prov.,měř. a regul. zařízení</t>
  </si>
  <si>
    <t>PERIFERIE</t>
  </si>
  <si>
    <t>Pol41</t>
  </si>
  <si>
    <t>Kanálové teplotní čidlo Pt1000, 250mm</t>
  </si>
  <si>
    <t>Pol42</t>
  </si>
  <si>
    <t>Čidlo teploty příložné Pt1000</t>
  </si>
  <si>
    <t>Pol43</t>
  </si>
  <si>
    <t>Diferenční manostat nastavitelný 50..500 Pa</t>
  </si>
  <si>
    <t>Pol44</t>
  </si>
  <si>
    <t>Protizámrazový termostat -10.. +12°C, 6m, aktivní</t>
  </si>
  <si>
    <t>Pol45</t>
  </si>
  <si>
    <t>Revizní vypínač pro motor 5,5kW s pomocným kontaktem</t>
  </si>
  <si>
    <t>Pol46</t>
  </si>
  <si>
    <t>snímač NH3 (amoniak)</t>
  </si>
  <si>
    <t>Pol47</t>
  </si>
  <si>
    <t>snímač CO2</t>
  </si>
  <si>
    <t>Pol48</t>
  </si>
  <si>
    <t>Prvotní kalibrace NH3, CO2</t>
  </si>
  <si>
    <t>Pol49</t>
  </si>
  <si>
    <t>Servopohon 10 Nm, (90°=60/120s), 0-10V, 24V~</t>
  </si>
  <si>
    <t>Pol50</t>
  </si>
  <si>
    <t>Servopohon 18 Nm s pruž. pro zp. chod (90°=90s), 2P, 230V~</t>
  </si>
  <si>
    <t>Pol51</t>
  </si>
  <si>
    <t>Třícestný ventil se servopohonem 24V, 0-10V - součást dodávky VZT, MaR připojuje a řídí</t>
  </si>
  <si>
    <t>Pol52</t>
  </si>
  <si>
    <t>EC motor 4,98kW - součást dodávky VZT, MaR připojuje a řídí</t>
  </si>
  <si>
    <t>Pol53</t>
  </si>
  <si>
    <t>Čerpadlo ohřívače - 230V - součást dodávky VZT, MaR připojuje a řídí</t>
  </si>
  <si>
    <t>Rozvaděč MR1</t>
  </si>
  <si>
    <t>Pol54</t>
  </si>
  <si>
    <t>Rozvaděčová skříň např.Schrack 800x1200x250 mm</t>
  </si>
  <si>
    <t xml:space="preserve">Řídící systém </t>
  </si>
  <si>
    <t>Pol55</t>
  </si>
  <si>
    <t>DDC regulátor , 16AI, 8AO, 32DI, 32DO, ethernet, RS485</t>
  </si>
  <si>
    <t>Pol56</t>
  </si>
  <si>
    <t>Dotykový ovládací terminál 7“, 800x480, ARM, 256MB RAM, Ethernet</t>
  </si>
  <si>
    <t>Pol57</t>
  </si>
  <si>
    <t>5 portový TCP/IP switch</t>
  </si>
  <si>
    <t>Operátorský panel - velín</t>
  </si>
  <si>
    <t>Pol58</t>
  </si>
  <si>
    <t>Operátorský panel HMI typu PC, kapacitní dotykový displej 12", rozlišení 800x600, Intel Atom N2600 Dual Core 1,6 GHz, 2GB DDR3 RAM na desce, až 4x COM, 2x USB 2.0, 2x GbE LAN, napájení 9..36VDC, montáž do panelu, IP65, hliníkové tělo</t>
  </si>
  <si>
    <t>KABELY A NOSNÁ ČÁST</t>
  </si>
  <si>
    <t>Pol59</t>
  </si>
  <si>
    <t>JYTY-O 2 x 1</t>
  </si>
  <si>
    <t>Pol60</t>
  </si>
  <si>
    <t>JYTY-O 4 x 1</t>
  </si>
  <si>
    <t>Pol61</t>
  </si>
  <si>
    <t>JYTY-O 7 x 1</t>
  </si>
  <si>
    <t>Pol62</t>
  </si>
  <si>
    <t>UTP CAT5E</t>
  </si>
  <si>
    <t>Pol63</t>
  </si>
  <si>
    <t>CYKY-J 3x1,5</t>
  </si>
  <si>
    <t>Pol64</t>
  </si>
  <si>
    <t>CYKY-J 5x1,5</t>
  </si>
  <si>
    <t>Pol65</t>
  </si>
  <si>
    <t>CYKY-J 5x10</t>
  </si>
  <si>
    <t>Pol66</t>
  </si>
  <si>
    <t>Vodič CYA 6</t>
  </si>
  <si>
    <t>Pol67</t>
  </si>
  <si>
    <t>Kabelový žlab 125x15 vč. víka</t>
  </si>
  <si>
    <t>Pol68</t>
  </si>
  <si>
    <t>Kabelový žlab 65x50 vč. víka</t>
  </si>
  <si>
    <t>Pol69</t>
  </si>
  <si>
    <t>Plastová lišta vkládací 25x22</t>
  </si>
  <si>
    <t>Pol70</t>
  </si>
  <si>
    <t>Ostatní drobný elektroinstalační materiál</t>
  </si>
  <si>
    <t>Pol71</t>
  </si>
  <si>
    <t>Montáže</t>
  </si>
  <si>
    <t>Pol72</t>
  </si>
  <si>
    <t>Naprogramování řídících podstanic ( 47 I/O bodů )</t>
  </si>
  <si>
    <t>Pol73</t>
  </si>
  <si>
    <t>- dokumentace skutečného provedení</t>
  </si>
  <si>
    <t>Pol74</t>
  </si>
  <si>
    <t>- manuály</t>
  </si>
  <si>
    <t>Pol75</t>
  </si>
  <si>
    <t>- zaškolení</t>
  </si>
  <si>
    <t>Pol76</t>
  </si>
  <si>
    <t>- testy a revize</t>
  </si>
  <si>
    <t>Pol77</t>
  </si>
  <si>
    <t>- zkušební provoz</t>
  </si>
  <si>
    <t>Pol78</t>
  </si>
  <si>
    <t>- výchozí revize</t>
  </si>
  <si>
    <t>Pol79</t>
  </si>
  <si>
    <t>- ostatní nespecifikované</t>
  </si>
  <si>
    <t>61 - Vedlejší náklady - zhodnocení</t>
  </si>
  <si>
    <t>VRN - Vedlejší rozpočtové náklady</t>
  </si>
  <si>
    <t xml:space="preserve">    VRN1 - Průzkumné, geodetické a projektové práce</t>
  </si>
  <si>
    <t xml:space="preserve">    VRN2 - Příprava staveniště</t>
  </si>
  <si>
    <t xml:space="preserve">    VRN3 - Zařízení staveniště</t>
  </si>
  <si>
    <t xml:space="preserve">    VRN4 - Inženýrská činnost</t>
  </si>
  <si>
    <t xml:space="preserve">    VRN5 - Finanční náklady</t>
  </si>
  <si>
    <t xml:space="preserve">    VRN6 - Územní vlivy</t>
  </si>
  <si>
    <t xml:space="preserve">    VRN7 - Provozní vlivy</t>
  </si>
  <si>
    <t xml:space="preserve">    VRN8 - Přesun stavebních kapacit</t>
  </si>
  <si>
    <t xml:space="preserve">    VRN9 - Ostatní náklady</t>
  </si>
  <si>
    <t>VRN</t>
  </si>
  <si>
    <t>Vedlejší rozpočtové náklady</t>
  </si>
  <si>
    <t>VRN1</t>
  </si>
  <si>
    <t>Průzkumné, geodetické a projektové práce</t>
  </si>
  <si>
    <t>010001000</t>
  </si>
  <si>
    <t>1024</t>
  </si>
  <si>
    <t>487446505</t>
  </si>
  <si>
    <t>VRN2</t>
  </si>
  <si>
    <t>Příprava staveniště</t>
  </si>
  <si>
    <t>020001000</t>
  </si>
  <si>
    <t>1371861355</t>
  </si>
  <si>
    <t>VRN3</t>
  </si>
  <si>
    <t>Zařízení staveniště</t>
  </si>
  <si>
    <t>030001000</t>
  </si>
  <si>
    <t>1439555977</t>
  </si>
  <si>
    <t>VRN4</t>
  </si>
  <si>
    <t>Inženýrská činnost</t>
  </si>
  <si>
    <t>040001000</t>
  </si>
  <si>
    <t>1436642253</t>
  </si>
  <si>
    <t>VRN5</t>
  </si>
  <si>
    <t>Finanční náklady</t>
  </si>
  <si>
    <t>050001000</t>
  </si>
  <si>
    <t>-1645728960</t>
  </si>
  <si>
    <t>VRN6</t>
  </si>
  <si>
    <t>Územní vlivy</t>
  </si>
  <si>
    <t>060001000</t>
  </si>
  <si>
    <t>-308804703</t>
  </si>
  <si>
    <t>VRN7</t>
  </si>
  <si>
    <t>Provozní vlivy</t>
  </si>
  <si>
    <t>070001000</t>
  </si>
  <si>
    <t>920066803</t>
  </si>
  <si>
    <t>VRN8</t>
  </si>
  <si>
    <t>Přesun stavebních kapacit</t>
  </si>
  <si>
    <t>080001000</t>
  </si>
  <si>
    <t>Další náklady na pracovníky</t>
  </si>
  <si>
    <t>-288739517</t>
  </si>
  <si>
    <t>VRN9</t>
  </si>
  <si>
    <t>Ostatní náklady</t>
  </si>
  <si>
    <t>090001000</t>
  </si>
  <si>
    <t>-1751662625</t>
  </si>
  <si>
    <t>SEZNAM FIGUR</t>
  </si>
  <si>
    <t>Výměra</t>
  </si>
  <si>
    <t xml:space="preserve"> 1</t>
  </si>
  <si>
    <t>Použití figury:</t>
  </si>
  <si>
    <t>SDK podhled 1xH2DF 15 mm bez izolace</t>
  </si>
  <si>
    <t>Generální oprava a úprava pavilonu nosorožců - ZHODNOCENÍ</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</si>
</sst>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0" x14ac:knownFonts="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0000A8"/>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amily val="1"/>
      <charset val="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b/>
      <sz val="9"/>
      <name val="Arial CE"/>
    </font>
    <font>
      <u/>
      <sz val="11"/>
      <color theme="10"/>
      <name val="Calibri"/>
      <family val="2"/>
      <charset val="238"/>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42">
    <xf numFmtId="0" fontId="0" fillId="0" borderId="0" xfId="0"/>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8" fillId="0" borderId="0" xfId="0" applyFont="1" applyProtection="1">
      <protection locked="0"/>
    </xf>
    <xf numFmtId="4" fontId="22" fillId="3" borderId="22" xfId="0" applyNumberFormat="1" applyFont="1" applyFill="1" applyBorder="1" applyAlignment="1" applyProtection="1">
      <alignment vertical="center"/>
      <protection locked="0"/>
    </xf>
    <xf numFmtId="0" fontId="9" fillId="0" borderId="0" xfId="0" applyFont="1" applyAlignment="1" applyProtection="1">
      <alignment vertical="center"/>
      <protection locked="0"/>
    </xf>
    <xf numFmtId="0" fontId="10" fillId="0" borderId="0" xfId="0" applyFont="1" applyAlignment="1" applyProtection="1">
      <alignment vertical="center"/>
      <protection locked="0"/>
    </xf>
    <xf numFmtId="4" fontId="36" fillId="3" borderId="22" xfId="0" applyNumberFormat="1" applyFont="1" applyFill="1" applyBorder="1" applyAlignment="1" applyProtection="1">
      <alignment vertical="center"/>
      <protection locked="0"/>
    </xf>
    <xf numFmtId="0" fontId="11" fillId="0" borderId="0" xfId="0" applyFont="1" applyAlignment="1" applyProtection="1">
      <alignment vertical="center"/>
      <protection locked="0"/>
    </xf>
    <xf numFmtId="167" fontId="36" fillId="3" borderId="22" xfId="0" applyNumberFormat="1" applyFont="1" applyFill="1" applyBorder="1" applyAlignment="1" applyProtection="1">
      <alignment vertical="center"/>
      <protection locked="0"/>
    </xf>
    <xf numFmtId="0" fontId="12" fillId="0" borderId="0" xfId="0" applyFont="1" applyAlignment="1" applyProtection="1">
      <alignment horizontal="left" vertical="center"/>
    </xf>
    <xf numFmtId="0" fontId="0" fillId="0" borderId="0" xfId="0" applyProtection="1"/>
    <xf numFmtId="0" fontId="0" fillId="0" borderId="0" xfId="0" applyAlignment="1" applyProtection="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14" fillId="0" borderId="0" xfId="0" applyFont="1" applyAlignment="1" applyProtection="1">
      <alignment horizontal="left" vertical="center"/>
    </xf>
    <xf numFmtId="0" fontId="13" fillId="0" borderId="0" xfId="0" applyFont="1" applyAlignment="1" applyProtection="1">
      <alignment horizontal="left" vertical="center"/>
    </xf>
    <xf numFmtId="0" fontId="15" fillId="0" borderId="0" xfId="0" applyFont="1" applyAlignment="1" applyProtection="1">
      <alignment horizontal="left" vertical="center"/>
    </xf>
    <xf numFmtId="0" fontId="1" fillId="0" borderId="0" xfId="0" applyFont="1" applyAlignment="1" applyProtection="1">
      <alignment horizontal="left" vertical="top"/>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0" borderId="0" xfId="0" applyFont="1" applyAlignment="1" applyProtection="1">
      <alignment horizontal="left" vertical="center"/>
    </xf>
    <xf numFmtId="0" fontId="0" fillId="0" borderId="4" xfId="0" applyBorder="1" applyProtection="1"/>
    <xf numFmtId="0" fontId="0" fillId="0" borderId="3" xfId="0" applyBorder="1" applyAlignment="1" applyProtection="1">
      <alignment vertical="center"/>
    </xf>
    <xf numFmtId="0" fontId="0" fillId="0" borderId="0" xfId="0" applyAlignment="1" applyProtection="1">
      <alignment vertical="center"/>
    </xf>
    <xf numFmtId="0" fontId="17" fillId="0" borderId="5" xfId="0" applyFont="1" applyBorder="1" applyAlignment="1" applyProtection="1">
      <alignment horizontal="left" vertical="center"/>
    </xf>
    <xf numFmtId="0" fontId="0" fillId="0" borderId="5" xfId="0" applyBorder="1" applyAlignment="1" applyProtection="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0" fillId="4" borderId="0" xfId="0" applyFill="1" applyAlignment="1" applyProtection="1">
      <alignment vertical="center"/>
    </xf>
    <xf numFmtId="0" fontId="4" fillId="4" borderId="6" xfId="0" applyFont="1" applyFill="1" applyBorder="1" applyAlignment="1" applyProtection="1">
      <alignment horizontal="left" vertical="center"/>
    </xf>
    <xf numFmtId="0" fontId="0" fillId="4" borderId="7" xfId="0" applyFill="1" applyBorder="1" applyAlignment="1" applyProtection="1">
      <alignment vertical="center"/>
    </xf>
    <xf numFmtId="0" fontId="4" fillId="4" borderId="7" xfId="0" applyFont="1" applyFill="1" applyBorder="1" applyAlignment="1" applyProtection="1">
      <alignment horizontal="center"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1" fillId="0" borderId="5" xfId="0" applyFont="1" applyBorder="1" applyAlignment="1" applyProtection="1">
      <alignment horizontal="left" vertical="center"/>
    </xf>
    <xf numFmtId="0" fontId="0" fillId="0" borderId="9" xfId="0" applyBorder="1" applyAlignment="1" applyProtection="1">
      <alignment vertical="center"/>
    </xf>
    <xf numFmtId="0" fontId="0" fillId="0" borderId="10" xfId="0" applyBorder="1" applyAlignment="1" applyProtection="1">
      <alignment vertical="center"/>
    </xf>
    <xf numFmtId="0" fontId="0" fillId="0" borderId="1" xfId="0" applyBorder="1" applyAlignment="1" applyProtection="1">
      <alignment vertical="center"/>
    </xf>
    <xf numFmtId="0" fontId="0" fillId="0" borderId="2" xfId="0" applyBorder="1" applyAlignment="1" applyProtection="1">
      <alignment vertical="center"/>
    </xf>
    <xf numFmtId="0" fontId="2" fillId="0" borderId="0" xfId="0" applyFont="1" applyAlignment="1" applyProtection="1">
      <alignment vertical="center"/>
    </xf>
    <xf numFmtId="0" fontId="2" fillId="0" borderId="3" xfId="0" applyFont="1" applyBorder="1" applyAlignment="1" applyProtection="1">
      <alignment vertical="center"/>
    </xf>
    <xf numFmtId="0" fontId="3" fillId="0" borderId="0" xfId="0" applyFont="1" applyAlignment="1" applyProtection="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17" fillId="0" borderId="0" xfId="0" applyFont="1" applyAlignment="1" applyProtection="1">
      <alignment vertical="center"/>
    </xf>
    <xf numFmtId="0" fontId="0" fillId="0" borderId="12" xfId="0" applyBorder="1" applyAlignment="1" applyProtection="1">
      <alignment vertical="center"/>
    </xf>
    <xf numFmtId="0" fontId="0" fillId="0" borderId="13" xfId="0" applyBorder="1" applyAlignment="1" applyProtection="1">
      <alignment vertical="center"/>
    </xf>
    <xf numFmtId="0" fontId="0" fillId="0" borderId="15" xfId="0" applyBorder="1" applyAlignment="1" applyProtection="1">
      <alignment vertical="center"/>
    </xf>
    <xf numFmtId="0" fontId="0" fillId="5" borderId="7" xfId="0" applyFill="1" applyBorder="1" applyAlignment="1" applyProtection="1">
      <alignment vertical="center"/>
    </xf>
    <xf numFmtId="0" fontId="22" fillId="5"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Border="1" applyAlignment="1" applyProtection="1">
      <alignment vertical="center"/>
    </xf>
    <xf numFmtId="0" fontId="4" fillId="0" borderId="0" xfId="0" applyFont="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0" fontId="4" fillId="0" borderId="0" xfId="0" applyFont="1" applyAlignment="1" applyProtection="1">
      <alignment horizontal="center" vertical="center"/>
    </xf>
    <xf numFmtId="4" fontId="20" fillId="0" borderId="14" xfId="0" applyNumberFormat="1" applyFont="1" applyBorder="1" applyAlignment="1" applyProtection="1">
      <alignment vertical="center"/>
    </xf>
    <xf numFmtId="4" fontId="20" fillId="0" borderId="0" xfId="0" applyNumberFormat="1" applyFont="1" applyAlignment="1" applyProtection="1">
      <alignment vertical="center"/>
    </xf>
    <xf numFmtId="166" fontId="20" fillId="0" borderId="0" xfId="0" applyNumberFormat="1" applyFont="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pplyProtection="1">
      <alignment horizontal="left" vertical="center"/>
    </xf>
    <xf numFmtId="0" fontId="25" fillId="0" borderId="0" xfId="0" applyFont="1" applyAlignment="1" applyProtection="1">
      <alignment horizontal="left" vertical="center"/>
    </xf>
    <xf numFmtId="0" fontId="26" fillId="0" borderId="0" xfId="1" applyFont="1" applyAlignment="1" applyProtection="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4" fontId="29" fillId="0" borderId="14" xfId="0" applyNumberFormat="1" applyFont="1" applyBorder="1" applyAlignment="1" applyProtection="1">
      <alignment vertical="center"/>
    </xf>
    <xf numFmtId="4" fontId="29" fillId="0" borderId="0" xfId="0" applyNumberFormat="1" applyFont="1" applyAlignment="1" applyProtection="1">
      <alignment vertical="center"/>
    </xf>
    <xf numFmtId="166" fontId="29" fillId="0" borderId="0" xfId="0" applyNumberFormat="1" applyFont="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pplyProtection="1">
      <alignment vertical="center"/>
    </xf>
    <xf numFmtId="0" fontId="5" fillId="0" borderId="0" xfId="0" applyFont="1" applyAlignment="1" applyProtection="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30" fillId="0" borderId="0" xfId="0" applyFont="1" applyAlignment="1" applyProtection="1">
      <alignment horizontal="left" vertical="center"/>
    </xf>
    <xf numFmtId="0" fontId="31" fillId="0" borderId="0" xfId="0" applyFont="1" applyAlignment="1" applyProtection="1">
      <alignment horizontal="left" vertical="center"/>
    </xf>
    <xf numFmtId="165" fontId="2" fillId="0" borderId="0" xfId="0" applyNumberFormat="1" applyFont="1" applyAlignment="1" applyProtection="1">
      <alignment horizontal="left" vertical="center"/>
    </xf>
    <xf numFmtId="0" fontId="0" fillId="0" borderId="3" xfId="0" applyBorder="1" applyAlignment="1" applyProtection="1">
      <alignment vertical="center" wrapText="1"/>
    </xf>
    <xf numFmtId="0" fontId="0" fillId="0" borderId="0" xfId="0" applyAlignment="1" applyProtection="1">
      <alignment vertical="center" wrapText="1"/>
    </xf>
    <xf numFmtId="0" fontId="30" fillId="0" borderId="0" xfId="0" applyFont="1" applyAlignment="1" applyProtection="1">
      <alignment horizontal="left" vertical="center" wrapText="1"/>
    </xf>
    <xf numFmtId="0" fontId="17" fillId="0" borderId="0" xfId="0" applyFont="1" applyAlignment="1" applyProtection="1">
      <alignment horizontal="left" vertical="center"/>
    </xf>
    <xf numFmtId="4" fontId="24" fillId="0" borderId="0" xfId="0" applyNumberFormat="1" applyFont="1" applyAlignment="1" applyProtection="1">
      <alignment vertical="center"/>
    </xf>
    <xf numFmtId="0" fontId="1" fillId="0" borderId="0" xfId="0" applyFont="1" applyAlignment="1" applyProtection="1">
      <alignment horizontal="right" vertical="center"/>
    </xf>
    <xf numFmtId="0" fontId="21" fillId="0" borderId="0" xfId="0" applyFont="1" applyAlignment="1" applyProtection="1">
      <alignment horizontal="left" vertical="center"/>
    </xf>
    <xf numFmtId="4" fontId="1" fillId="0" borderId="0" xfId="0" applyNumberFormat="1" applyFont="1" applyAlignment="1" applyProtection="1">
      <alignment vertical="center"/>
    </xf>
    <xf numFmtId="164" fontId="1" fillId="0" borderId="0" xfId="0" applyNumberFormat="1" applyFont="1" applyAlignment="1" applyProtection="1">
      <alignment horizontal="right" vertical="center"/>
    </xf>
    <xf numFmtId="0" fontId="0" fillId="5" borderId="0" xfId="0" applyFill="1" applyAlignment="1" applyProtection="1">
      <alignment vertical="center"/>
    </xf>
    <xf numFmtId="0" fontId="4" fillId="5" borderId="6" xfId="0" applyFont="1" applyFill="1" applyBorder="1" applyAlignment="1" applyProtection="1">
      <alignment horizontal="left" vertical="center"/>
    </xf>
    <xf numFmtId="0" fontId="4" fillId="5" borderId="7" xfId="0" applyFont="1" applyFill="1" applyBorder="1" applyAlignment="1" applyProtection="1">
      <alignment horizontal="right" vertical="center"/>
    </xf>
    <xf numFmtId="0" fontId="4" fillId="5" borderId="7" xfId="0" applyFont="1" applyFill="1" applyBorder="1" applyAlignment="1" applyProtection="1">
      <alignment horizontal="center" vertical="center"/>
    </xf>
    <xf numFmtId="4" fontId="4" fillId="5" borderId="7" xfId="0" applyNumberFormat="1" applyFont="1" applyFill="1" applyBorder="1" applyAlignment="1" applyProtection="1">
      <alignment vertical="center"/>
    </xf>
    <xf numFmtId="0" fontId="0" fillId="5" borderId="8" xfId="0" applyFill="1" applyBorder="1" applyAlignment="1" applyProtection="1">
      <alignment vertical="center"/>
    </xf>
    <xf numFmtId="0" fontId="1" fillId="0" borderId="5" xfId="0" applyFont="1" applyBorder="1" applyAlignment="1" applyProtection="1">
      <alignment horizontal="center" vertical="center"/>
    </xf>
    <xf numFmtId="0" fontId="1" fillId="0" borderId="5" xfId="0" applyFont="1" applyBorder="1" applyAlignment="1" applyProtection="1">
      <alignment horizontal="right" vertical="center"/>
    </xf>
    <xf numFmtId="0" fontId="2" fillId="0" borderId="0" xfId="0" applyFont="1" applyAlignment="1" applyProtection="1">
      <alignment horizontal="left" vertical="center" wrapText="1"/>
    </xf>
    <xf numFmtId="0" fontId="22" fillId="5" borderId="0" xfId="0" applyFont="1" applyFill="1" applyAlignment="1" applyProtection="1">
      <alignment horizontal="left" vertical="center"/>
    </xf>
    <xf numFmtId="0" fontId="22" fillId="5"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0" fillId="0" borderId="3" xfId="0" applyBorder="1" applyAlignment="1" applyProtection="1">
      <alignment horizontal="center" vertical="center" wrapText="1"/>
    </xf>
    <xf numFmtId="0" fontId="22" fillId="5" borderId="16" xfId="0" applyFont="1" applyFill="1" applyBorder="1" applyAlignment="1" applyProtection="1">
      <alignment horizontal="center" vertical="center" wrapText="1"/>
    </xf>
    <xf numFmtId="0" fontId="22" fillId="5" borderId="17" xfId="0" applyFont="1" applyFill="1" applyBorder="1" applyAlignment="1" applyProtection="1">
      <alignment horizontal="center" vertical="center" wrapText="1"/>
    </xf>
    <xf numFmtId="0" fontId="22" fillId="5" borderId="18" xfId="0" applyFont="1" applyFill="1" applyBorder="1" applyAlignment="1" applyProtection="1">
      <alignment horizontal="center" vertical="center" wrapText="1"/>
    </xf>
    <xf numFmtId="0" fontId="0" fillId="0" borderId="0" xfId="0" applyAlignment="1" applyProtection="1">
      <alignment horizontal="center" vertical="center" wrapText="1"/>
    </xf>
    <xf numFmtId="4" fontId="24" fillId="0" borderId="0" xfId="0" applyNumberFormat="1" applyFont="1" applyProtection="1"/>
    <xf numFmtId="166" fontId="33" fillId="0" borderId="12" xfId="0" applyNumberFormat="1" applyFont="1" applyBorder="1" applyProtection="1"/>
    <xf numFmtId="166" fontId="33" fillId="0" borderId="13" xfId="0" applyNumberFormat="1" applyFont="1" applyBorder="1" applyProtection="1"/>
    <xf numFmtId="4" fontId="34" fillId="0" borderId="0" xfId="0" applyNumberFormat="1" applyFont="1" applyAlignment="1" applyProtection="1">
      <alignment vertical="center"/>
    </xf>
    <xf numFmtId="0" fontId="8" fillId="0" borderId="3" xfId="0" applyFont="1" applyBorder="1" applyProtection="1"/>
    <xf numFmtId="0" fontId="8" fillId="0" borderId="0" xfId="0" applyFont="1" applyProtection="1"/>
    <xf numFmtId="0" fontId="8" fillId="0" borderId="0" xfId="0" applyFont="1" applyAlignment="1" applyProtection="1">
      <alignment horizontal="left"/>
    </xf>
    <xf numFmtId="0" fontId="6" fillId="0" borderId="0" xfId="0" applyFont="1" applyAlignment="1" applyProtection="1">
      <alignment horizontal="left"/>
    </xf>
    <xf numFmtId="4" fontId="6" fillId="0" borderId="0" xfId="0" applyNumberFormat="1" applyFont="1" applyProtection="1"/>
    <xf numFmtId="0" fontId="8" fillId="0" borderId="14" xfId="0" applyFont="1" applyBorder="1" applyProtection="1"/>
    <xf numFmtId="166" fontId="8" fillId="0" borderId="0" xfId="0" applyNumberFormat="1" applyFont="1" applyProtection="1"/>
    <xf numFmtId="166" fontId="8" fillId="0" borderId="15" xfId="0" applyNumberFormat="1" applyFont="1" applyBorder="1" applyProtection="1"/>
    <xf numFmtId="0" fontId="8" fillId="0" borderId="0" xfId="0" applyFont="1" applyAlignment="1" applyProtection="1">
      <alignment horizontal="center"/>
    </xf>
    <xf numFmtId="4" fontId="8" fillId="0" borderId="0" xfId="0" applyNumberFormat="1" applyFont="1" applyAlignment="1" applyProtection="1">
      <alignment vertical="center"/>
    </xf>
    <xf numFmtId="0" fontId="7" fillId="0" borderId="0" xfId="0" applyFont="1" applyAlignment="1" applyProtection="1">
      <alignment horizontal="left"/>
    </xf>
    <xf numFmtId="4" fontId="7" fillId="0" borderId="0" xfId="0" applyNumberFormat="1" applyFo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0" borderId="22" xfId="0" applyNumberFormat="1" applyFont="1" applyBorder="1" applyAlignment="1" applyProtection="1">
      <alignment vertical="center"/>
    </xf>
    <xf numFmtId="0" fontId="23" fillId="3" borderId="14" xfId="0" applyFont="1" applyFill="1" applyBorder="1" applyAlignment="1" applyProtection="1">
      <alignment horizontal="left" vertical="center"/>
    </xf>
    <xf numFmtId="0" fontId="23" fillId="0" borderId="0" xfId="0" applyFont="1" applyAlignment="1" applyProtection="1">
      <alignment horizontal="center" vertical="center"/>
    </xf>
    <xf numFmtId="166" fontId="23" fillId="0" borderId="0" xfId="0" applyNumberFormat="1" applyFont="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pplyProtection="1">
      <alignment horizontal="left" vertical="center"/>
    </xf>
    <xf numFmtId="4" fontId="0" fillId="0" borderId="0" xfId="0" applyNumberFormat="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14" xfId="0" applyFont="1" applyBorder="1" applyAlignment="1" applyProtection="1">
      <alignment vertical="center"/>
    </xf>
    <xf numFmtId="0" fontId="9" fillId="0" borderId="15" xfId="0" applyFont="1" applyBorder="1" applyAlignment="1" applyProtection="1">
      <alignmen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14" xfId="0" applyFont="1" applyBorder="1" applyAlignment="1" applyProtection="1">
      <alignment vertical="center"/>
    </xf>
    <xf numFmtId="0" fontId="10" fillId="0" borderId="15" xfId="0" applyFont="1" applyBorder="1" applyAlignment="1" applyProtection="1">
      <alignmen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0" borderId="22" xfId="0" applyNumberFormat="1" applyFont="1" applyBorder="1" applyAlignment="1" applyProtection="1">
      <alignment vertical="center"/>
    </xf>
    <xf numFmtId="0" fontId="37" fillId="0" borderId="3" xfId="0" applyFont="1" applyBorder="1" applyAlignment="1" applyProtection="1">
      <alignment vertical="center"/>
    </xf>
    <xf numFmtId="0" fontId="36" fillId="3" borderId="14" xfId="0" applyFont="1" applyFill="1" applyBorder="1" applyAlignment="1" applyProtection="1">
      <alignment horizontal="left" vertical="center"/>
    </xf>
    <xf numFmtId="0" fontId="36" fillId="0" borderId="0" xfId="0" applyFont="1" applyAlignment="1" applyProtection="1">
      <alignment horizontal="center"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14" xfId="0" applyFont="1" applyBorder="1" applyAlignment="1" applyProtection="1">
      <alignment vertical="center"/>
    </xf>
    <xf numFmtId="0" fontId="11" fillId="0" borderId="15" xfId="0" applyFont="1" applyBorder="1" applyAlignment="1" applyProtection="1">
      <alignment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36" fillId="3" borderId="19" xfId="0" applyFont="1" applyFill="1" applyBorder="1" applyAlignment="1" applyProtection="1">
      <alignment horizontal="left" vertical="center"/>
    </xf>
    <xf numFmtId="0" fontId="36" fillId="0" borderId="20" xfId="0" applyFont="1" applyBorder="1" applyAlignment="1" applyProtection="1">
      <alignment horizontal="center" vertical="center"/>
    </xf>
    <xf numFmtId="0" fontId="0" fillId="0" borderId="20" xfId="0"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0" fontId="23" fillId="3" borderId="19" xfId="0" applyFont="1" applyFill="1" applyBorder="1" applyAlignment="1" applyProtection="1">
      <alignment horizontal="left" vertical="center"/>
    </xf>
    <xf numFmtId="0" fontId="23" fillId="0" borderId="20" xfId="0" applyFont="1" applyBorder="1" applyAlignment="1" applyProtection="1">
      <alignment horizontal="center" vertical="center"/>
    </xf>
    <xf numFmtId="0" fontId="4" fillId="0" borderId="0" xfId="0" applyFont="1" applyAlignment="1" applyProtection="1">
      <alignment horizontal="left" vertical="center" wrapText="1"/>
    </xf>
    <xf numFmtId="0" fontId="38" fillId="0" borderId="16" xfId="0"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left" vertical="center"/>
    </xf>
    <xf numFmtId="167" fontId="38" fillId="0" borderId="18" xfId="0" applyNumberFormat="1" applyFont="1" applyBorder="1" applyAlignment="1" applyProtection="1">
      <alignment vertical="center"/>
    </xf>
    <xf numFmtId="0" fontId="0" fillId="0" borderId="0" xfId="0" applyAlignment="1" applyProtection="1">
      <alignment horizontal="left" vertical="center" wrapText="1"/>
    </xf>
    <xf numFmtId="167" fontId="0" fillId="0" borderId="0" xfId="0" applyNumberFormat="1" applyAlignment="1" applyProtection="1">
      <alignment vertical="center"/>
    </xf>
    <xf numFmtId="0" fontId="34" fillId="0" borderId="0" xfId="0" applyFont="1" applyAlignment="1" applyProtection="1">
      <alignment horizontal="left" vertical="center"/>
    </xf>
    <xf numFmtId="0" fontId="13" fillId="2" borderId="0" xfId="0" applyFont="1" applyFill="1" applyAlignment="1" applyProtection="1">
      <alignment horizontal="center" vertical="center"/>
    </xf>
    <xf numFmtId="0" fontId="0" fillId="0" borderId="0" xfId="0" applyProtection="1"/>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4" borderId="7" xfId="0" applyNumberFormat="1" applyFont="1" applyFill="1" applyBorder="1" applyAlignment="1" applyProtection="1">
      <alignment vertical="center"/>
    </xf>
    <xf numFmtId="0" fontId="0" fillId="4" borderId="7" xfId="0" applyFill="1" applyBorder="1" applyAlignment="1" applyProtection="1">
      <alignment vertical="center"/>
    </xf>
    <xf numFmtId="0" fontId="0" fillId="4" borderId="8" xfId="0" applyFill="1" applyBorder="1" applyAlignment="1" applyProtection="1">
      <alignment vertical="center"/>
    </xf>
    <xf numFmtId="0" fontId="4" fillId="4" borderId="7" xfId="0" applyFont="1" applyFill="1" applyBorder="1" applyAlignment="1" applyProtection="1">
      <alignment horizontal="left" vertical="center"/>
    </xf>
    <xf numFmtId="0" fontId="16" fillId="0" borderId="0" xfId="0" applyFont="1" applyAlignment="1" applyProtection="1">
      <alignment horizontal="left" vertical="top" wrapText="1"/>
    </xf>
    <xf numFmtId="0" fontId="16" fillId="0" borderId="0" xfId="0" applyFont="1" applyAlignment="1" applyProtection="1">
      <alignment horizontal="left" vertical="center"/>
    </xf>
    <xf numFmtId="0" fontId="18" fillId="0" borderId="0" xfId="0" applyFont="1" applyAlignment="1" applyProtection="1">
      <alignment horizontal="left" vertical="center"/>
    </xf>
    <xf numFmtId="0" fontId="2" fillId="0" borderId="0" xfId="0" applyFont="1" applyAlignment="1" applyProtection="1">
      <alignment horizontal="left" vertical="center"/>
    </xf>
    <xf numFmtId="0" fontId="3" fillId="0" borderId="0" xfId="0" applyFont="1" applyAlignment="1" applyProtection="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protection locked="0"/>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Border="1" applyAlignment="1" applyProtection="1">
      <alignment vertical="center"/>
    </xf>
    <xf numFmtId="0" fontId="1" fillId="0" borderId="0" xfId="0" applyFont="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2" fillId="5" borderId="7" xfId="0" applyFont="1" applyFill="1" applyBorder="1" applyAlignment="1" applyProtection="1">
      <alignment horizontal="center" vertical="center"/>
    </xf>
    <xf numFmtId="0" fontId="22" fillId="5" borderId="7" xfId="0" applyFont="1" applyFill="1" applyBorder="1" applyAlignment="1" applyProtection="1">
      <alignment horizontal="left" vertical="center"/>
    </xf>
    <xf numFmtId="0" fontId="22" fillId="5" borderId="8" xfId="0" applyFont="1" applyFill="1" applyBorder="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20" fillId="0" borderId="11" xfId="0" applyFont="1" applyBorder="1" applyAlignment="1" applyProtection="1">
      <alignment horizontal="center" vertical="center"/>
    </xf>
    <xf numFmtId="0" fontId="20" fillId="0" borderId="12" xfId="0" applyFont="1" applyBorder="1" applyAlignment="1" applyProtection="1">
      <alignment horizontal="left" vertical="center"/>
    </xf>
    <xf numFmtId="0" fontId="21" fillId="0" borderId="14" xfId="0" applyFont="1" applyBorder="1" applyAlignment="1" applyProtection="1">
      <alignment horizontal="left" vertical="center"/>
    </xf>
    <xf numFmtId="0" fontId="21" fillId="0" borderId="0" xfId="0" applyFont="1" applyAlignment="1" applyProtection="1">
      <alignment horizontal="left" vertical="center"/>
    </xf>
    <xf numFmtId="0" fontId="22" fillId="5" borderId="6" xfId="0" applyFont="1" applyFill="1" applyBorder="1" applyAlignment="1" applyProtection="1">
      <alignment horizontal="center" vertical="center"/>
    </xf>
    <xf numFmtId="0" fontId="22" fillId="5" borderId="7" xfId="0" applyFont="1" applyFill="1" applyBorder="1" applyAlignment="1" applyProtection="1">
      <alignment horizontal="right" vertical="center"/>
    </xf>
    <xf numFmtId="0" fontId="0" fillId="0" borderId="0" xfId="0"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2" fillId="3" borderId="0" xfId="0" applyFont="1" applyFill="1" applyAlignment="1" applyProtection="1">
      <alignment horizontal="left" vertical="center"/>
      <protection locked="0"/>
    </xf>
    <xf numFmtId="0" fontId="2" fillId="0" borderId="0" xfId="0" applyFont="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a:extLst>
            <a:ext uri="{FF2B5EF4-FFF2-40B4-BE49-F238E27FC236}">
              <a16:creationId xmlns=""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2"/>
  <sheetViews>
    <sheetView showGridLines="0" tabSelected="1" workbookViewId="0">
      <selection activeCell="AI20" sqref="AI20"/>
    </sheetView>
  </sheetViews>
  <sheetFormatPr defaultRowHeight="11.25" x14ac:dyDescent="0.2"/>
  <cols>
    <col min="1" max="1" width="8.33203125" style="11" customWidth="1"/>
    <col min="2" max="2" width="1.6640625" style="11" customWidth="1"/>
    <col min="3" max="3" width="4.1640625" style="11" customWidth="1"/>
    <col min="4" max="33" width="2.6640625" style="11" customWidth="1"/>
    <col min="34" max="34" width="3.33203125" style="11" customWidth="1"/>
    <col min="35" max="35" width="31.6640625" style="11" customWidth="1"/>
    <col min="36" max="37" width="2.5" style="11" customWidth="1"/>
    <col min="38" max="38" width="8.33203125" style="11" customWidth="1"/>
    <col min="39" max="39" width="3.33203125" style="11" customWidth="1"/>
    <col min="40" max="40" width="13.33203125" style="11" customWidth="1"/>
    <col min="41" max="41" width="7.5" style="11" customWidth="1"/>
    <col min="42" max="42" width="4.1640625" style="11" customWidth="1"/>
    <col min="43" max="43" width="15.6640625" style="11" hidden="1" customWidth="1"/>
    <col min="44" max="44" width="13.6640625" style="11" customWidth="1"/>
    <col min="45" max="47" width="25.83203125" style="11" hidden="1" customWidth="1"/>
    <col min="48" max="49" width="21.6640625" style="11" hidden="1" customWidth="1"/>
    <col min="50" max="51" width="25" style="11" hidden="1" customWidth="1"/>
    <col min="52" max="52" width="21.6640625" style="11" hidden="1" customWidth="1"/>
    <col min="53" max="53" width="19.1640625" style="11" hidden="1" customWidth="1"/>
    <col min="54" max="54" width="25" style="11" hidden="1" customWidth="1"/>
    <col min="55" max="55" width="21.6640625" style="11" hidden="1" customWidth="1"/>
    <col min="56" max="56" width="19.1640625" style="11" hidden="1" customWidth="1"/>
    <col min="57" max="57" width="66.5" style="11" customWidth="1"/>
    <col min="58" max="70" width="9.33203125" style="11"/>
    <col min="71" max="91" width="9.33203125" style="11" hidden="1"/>
    <col min="92" max="16384" width="9.33203125" style="11"/>
  </cols>
  <sheetData>
    <row r="1" spans="1:74" x14ac:dyDescent="0.2">
      <c r="A1" s="10" t="s">
        <v>0</v>
      </c>
      <c r="AZ1" s="10" t="s">
        <v>1</v>
      </c>
      <c r="BA1" s="10" t="s">
        <v>2</v>
      </c>
      <c r="BB1" s="10" t="s">
        <v>1</v>
      </c>
      <c r="BT1" s="10" t="s">
        <v>3</v>
      </c>
      <c r="BU1" s="10" t="s">
        <v>3</v>
      </c>
      <c r="BV1" s="10" t="s">
        <v>4</v>
      </c>
    </row>
    <row r="2" spans="1:74" ht="36.950000000000003" customHeight="1" x14ac:dyDescent="0.2">
      <c r="AR2" s="198" t="s">
        <v>5</v>
      </c>
      <c r="AS2" s="199"/>
      <c r="AT2" s="199"/>
      <c r="AU2" s="199"/>
      <c r="AV2" s="199"/>
      <c r="AW2" s="199"/>
      <c r="AX2" s="199"/>
      <c r="AY2" s="199"/>
      <c r="AZ2" s="199"/>
      <c r="BA2" s="199"/>
      <c r="BB2" s="199"/>
      <c r="BC2" s="199"/>
      <c r="BD2" s="199"/>
      <c r="BE2" s="199"/>
      <c r="BS2" s="12" t="s">
        <v>6</v>
      </c>
      <c r="BT2" s="12" t="s">
        <v>7</v>
      </c>
    </row>
    <row r="3" spans="1:74" ht="6.95" customHeight="1" x14ac:dyDescent="0.2">
      <c r="B3" s="13"/>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5"/>
      <c r="BS3" s="12" t="s">
        <v>8</v>
      </c>
      <c r="BT3" s="12" t="s">
        <v>9</v>
      </c>
    </row>
    <row r="4" spans="1:74" ht="24.95" customHeight="1" x14ac:dyDescent="0.2">
      <c r="B4" s="15"/>
      <c r="D4" s="16" t="s">
        <v>10</v>
      </c>
      <c r="AR4" s="15"/>
      <c r="AS4" s="17" t="s">
        <v>11</v>
      </c>
      <c r="BE4" s="18" t="s">
        <v>12</v>
      </c>
      <c r="BS4" s="12" t="s">
        <v>13</v>
      </c>
    </row>
    <row r="5" spans="1:74" ht="12" customHeight="1" x14ac:dyDescent="0.2">
      <c r="B5" s="15"/>
      <c r="D5" s="19" t="s">
        <v>14</v>
      </c>
      <c r="K5" s="210" t="s">
        <v>15</v>
      </c>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R5" s="15"/>
      <c r="BE5" s="207" t="s">
        <v>16</v>
      </c>
      <c r="BS5" s="12" t="s">
        <v>6</v>
      </c>
    </row>
    <row r="6" spans="1:74" ht="36.950000000000003" customHeight="1" x14ac:dyDescent="0.2">
      <c r="B6" s="15"/>
      <c r="D6" s="20" t="s">
        <v>17</v>
      </c>
      <c r="K6" s="211" t="s">
        <v>2305</v>
      </c>
      <c r="L6" s="199"/>
      <c r="M6" s="199"/>
      <c r="N6" s="199"/>
      <c r="O6" s="199"/>
      <c r="P6" s="199"/>
      <c r="Q6" s="199"/>
      <c r="R6" s="199"/>
      <c r="S6" s="199"/>
      <c r="T6" s="199"/>
      <c r="U6" s="199"/>
      <c r="V6" s="199"/>
      <c r="W6" s="199"/>
      <c r="X6" s="199"/>
      <c r="Y6" s="199"/>
      <c r="Z6" s="199"/>
      <c r="AA6" s="199"/>
      <c r="AB6" s="199"/>
      <c r="AC6" s="199"/>
      <c r="AD6" s="199"/>
      <c r="AE6" s="199"/>
      <c r="AF6" s="199"/>
      <c r="AG6" s="199"/>
      <c r="AH6" s="199"/>
      <c r="AI6" s="199"/>
      <c r="AJ6" s="199"/>
      <c r="AK6" s="199"/>
      <c r="AL6" s="199"/>
      <c r="AM6" s="199"/>
      <c r="AN6" s="199"/>
      <c r="AO6" s="199"/>
      <c r="AR6" s="15"/>
      <c r="BE6" s="208"/>
      <c r="BS6" s="12" t="s">
        <v>6</v>
      </c>
    </row>
    <row r="7" spans="1:74" ht="12" customHeight="1" x14ac:dyDescent="0.2">
      <c r="B7" s="15"/>
      <c r="D7" s="21" t="s">
        <v>19</v>
      </c>
      <c r="K7" s="22" t="s">
        <v>1</v>
      </c>
      <c r="AK7" s="21" t="s">
        <v>20</v>
      </c>
      <c r="AN7" s="22" t="s">
        <v>1</v>
      </c>
      <c r="AR7" s="15"/>
      <c r="BE7" s="208"/>
      <c r="BS7" s="12" t="s">
        <v>8</v>
      </c>
    </row>
    <row r="8" spans="1:74" ht="12" customHeight="1" x14ac:dyDescent="0.2">
      <c r="B8" s="15"/>
      <c r="D8" s="21" t="s">
        <v>21</v>
      </c>
      <c r="K8" s="22" t="s">
        <v>22</v>
      </c>
      <c r="AK8" s="21" t="s">
        <v>23</v>
      </c>
      <c r="AN8" s="1" t="s">
        <v>24</v>
      </c>
      <c r="AR8" s="15"/>
      <c r="BE8" s="208"/>
      <c r="BS8" s="12" t="s">
        <v>8</v>
      </c>
    </row>
    <row r="9" spans="1:74" ht="14.45" customHeight="1" x14ac:dyDescent="0.2">
      <c r="B9" s="15"/>
      <c r="AR9" s="15"/>
      <c r="BE9" s="208"/>
      <c r="BS9" s="12" t="s">
        <v>8</v>
      </c>
    </row>
    <row r="10" spans="1:74" ht="12" customHeight="1" x14ac:dyDescent="0.2">
      <c r="B10" s="15"/>
      <c r="D10" s="21" t="s">
        <v>25</v>
      </c>
      <c r="AK10" s="21" t="s">
        <v>26</v>
      </c>
      <c r="AN10" s="22" t="s">
        <v>1</v>
      </c>
      <c r="AR10" s="15"/>
      <c r="BE10" s="208"/>
      <c r="BS10" s="12" t="s">
        <v>6</v>
      </c>
    </row>
    <row r="11" spans="1:74" ht="18.399999999999999" customHeight="1" x14ac:dyDescent="0.2">
      <c r="B11" s="15"/>
      <c r="E11" s="22" t="s">
        <v>27</v>
      </c>
      <c r="AK11" s="21" t="s">
        <v>28</v>
      </c>
      <c r="AN11" s="22" t="s">
        <v>1</v>
      </c>
      <c r="AR11" s="15"/>
      <c r="BE11" s="208"/>
      <c r="BS11" s="12" t="s">
        <v>6</v>
      </c>
    </row>
    <row r="12" spans="1:74" ht="6.95" customHeight="1" x14ac:dyDescent="0.2">
      <c r="B12" s="15"/>
      <c r="AR12" s="15"/>
      <c r="BE12" s="208"/>
      <c r="BS12" s="12" t="s">
        <v>8</v>
      </c>
    </row>
    <row r="13" spans="1:74" ht="12" customHeight="1" x14ac:dyDescent="0.2">
      <c r="B13" s="15"/>
      <c r="D13" s="21" t="s">
        <v>29</v>
      </c>
      <c r="AK13" s="21" t="s">
        <v>26</v>
      </c>
      <c r="AN13" s="2" t="s">
        <v>30</v>
      </c>
      <c r="AR13" s="15"/>
      <c r="BE13" s="208"/>
      <c r="BS13" s="12" t="s">
        <v>8</v>
      </c>
    </row>
    <row r="14" spans="1:74" ht="12.75" x14ac:dyDescent="0.2">
      <c r="B14" s="15"/>
      <c r="E14" s="212" t="s">
        <v>30</v>
      </c>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 t="s">
        <v>28</v>
      </c>
      <c r="AN14" s="2" t="s">
        <v>30</v>
      </c>
      <c r="AR14" s="15"/>
      <c r="BE14" s="208"/>
      <c r="BS14" s="12" t="s">
        <v>8</v>
      </c>
    </row>
    <row r="15" spans="1:74" ht="6.95" customHeight="1" x14ac:dyDescent="0.2">
      <c r="B15" s="15"/>
      <c r="AR15" s="15"/>
      <c r="BE15" s="208"/>
      <c r="BS15" s="12" t="s">
        <v>3</v>
      </c>
    </row>
    <row r="16" spans="1:74" ht="12" customHeight="1" x14ac:dyDescent="0.2">
      <c r="B16" s="15"/>
      <c r="D16" s="21" t="s">
        <v>31</v>
      </c>
      <c r="AK16" s="21" t="s">
        <v>26</v>
      </c>
      <c r="AN16" s="22" t="s">
        <v>1</v>
      </c>
      <c r="AR16" s="15"/>
      <c r="BE16" s="208"/>
      <c r="BS16" s="12" t="s">
        <v>3</v>
      </c>
    </row>
    <row r="17" spans="2:71" ht="18.399999999999999" customHeight="1" x14ac:dyDescent="0.2">
      <c r="B17" s="15"/>
      <c r="E17" s="22" t="s">
        <v>32</v>
      </c>
      <c r="AK17" s="21" t="s">
        <v>28</v>
      </c>
      <c r="AN17" s="22" t="s">
        <v>1</v>
      </c>
      <c r="AR17" s="15"/>
      <c r="BE17" s="208"/>
      <c r="BS17" s="12" t="s">
        <v>33</v>
      </c>
    </row>
    <row r="18" spans="2:71" ht="6.95" customHeight="1" x14ac:dyDescent="0.2">
      <c r="B18" s="15"/>
      <c r="AR18" s="15"/>
      <c r="BE18" s="208"/>
      <c r="BS18" s="12" t="s">
        <v>8</v>
      </c>
    </row>
    <row r="19" spans="2:71" ht="12" customHeight="1" x14ac:dyDescent="0.2">
      <c r="B19" s="15"/>
      <c r="D19" s="21" t="s">
        <v>34</v>
      </c>
      <c r="AK19" s="21" t="s">
        <v>26</v>
      </c>
      <c r="AN19" s="22" t="s">
        <v>1</v>
      </c>
      <c r="AR19" s="15"/>
      <c r="BE19" s="208"/>
      <c r="BS19" s="12" t="s">
        <v>8</v>
      </c>
    </row>
    <row r="20" spans="2:71" ht="18.399999999999999" customHeight="1" x14ac:dyDescent="0.2">
      <c r="B20" s="15"/>
      <c r="E20" s="22" t="s">
        <v>35</v>
      </c>
      <c r="AK20" s="21" t="s">
        <v>28</v>
      </c>
      <c r="AN20" s="22" t="s">
        <v>1</v>
      </c>
      <c r="AR20" s="15"/>
      <c r="BE20" s="208"/>
      <c r="BS20" s="12" t="s">
        <v>33</v>
      </c>
    </row>
    <row r="21" spans="2:71" ht="6.95" customHeight="1" x14ac:dyDescent="0.2">
      <c r="B21" s="15"/>
      <c r="AR21" s="15"/>
      <c r="BE21" s="208"/>
    </row>
    <row r="22" spans="2:71" ht="12" customHeight="1" x14ac:dyDescent="0.2">
      <c r="B22" s="15"/>
      <c r="D22" s="21" t="s">
        <v>36</v>
      </c>
      <c r="AR22" s="15"/>
      <c r="BE22" s="208"/>
    </row>
    <row r="23" spans="2:71" ht="16.5" customHeight="1" x14ac:dyDescent="0.2">
      <c r="B23" s="15"/>
      <c r="E23" s="214" t="s">
        <v>1</v>
      </c>
      <c r="F23" s="214"/>
      <c r="G23" s="214"/>
      <c r="H23" s="214"/>
      <c r="I23" s="214"/>
      <c r="J23" s="214"/>
      <c r="K23" s="214"/>
      <c r="L23" s="214"/>
      <c r="M23" s="214"/>
      <c r="N23" s="214"/>
      <c r="O23" s="214"/>
      <c r="P23" s="214"/>
      <c r="Q23" s="214"/>
      <c r="R23" s="214"/>
      <c r="S23" s="214"/>
      <c r="T23" s="214"/>
      <c r="U23" s="214"/>
      <c r="V23" s="214"/>
      <c r="W23" s="214"/>
      <c r="X23" s="214"/>
      <c r="Y23" s="214"/>
      <c r="Z23" s="214"/>
      <c r="AA23" s="214"/>
      <c r="AB23" s="214"/>
      <c r="AC23" s="214"/>
      <c r="AD23" s="214"/>
      <c r="AE23" s="214"/>
      <c r="AF23" s="214"/>
      <c r="AG23" s="214"/>
      <c r="AH23" s="214"/>
      <c r="AI23" s="214"/>
      <c r="AJ23" s="214"/>
      <c r="AK23" s="214"/>
      <c r="AL23" s="214"/>
      <c r="AM23" s="214"/>
      <c r="AN23" s="214"/>
      <c r="AR23" s="15"/>
      <c r="BE23" s="208"/>
    </row>
    <row r="24" spans="2:71" ht="6.95" customHeight="1" x14ac:dyDescent="0.2">
      <c r="B24" s="15"/>
      <c r="AR24" s="15"/>
      <c r="BE24" s="208"/>
    </row>
    <row r="25" spans="2:71" ht="6.95" customHeight="1" x14ac:dyDescent="0.2">
      <c r="B25" s="15"/>
      <c r="D25" s="23"/>
      <c r="E25" s="23"/>
      <c r="F25" s="23"/>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c r="AO25" s="23"/>
      <c r="AR25" s="15"/>
      <c r="BE25" s="208"/>
    </row>
    <row r="26" spans="2:71" s="25" customFormat="1" ht="25.9" customHeight="1" x14ac:dyDescent="0.2">
      <c r="B26" s="24"/>
      <c r="D26" s="26" t="s">
        <v>37</v>
      </c>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15">
        <f>ROUND(AG94,0)</f>
        <v>0</v>
      </c>
      <c r="AL26" s="216"/>
      <c r="AM26" s="216"/>
      <c r="AN26" s="216"/>
      <c r="AO26" s="216"/>
      <c r="AR26" s="24"/>
      <c r="BE26" s="208"/>
    </row>
    <row r="27" spans="2:71" s="25" customFormat="1" ht="6.95" customHeight="1" x14ac:dyDescent="0.2">
      <c r="B27" s="24"/>
      <c r="AR27" s="24"/>
      <c r="BE27" s="208"/>
    </row>
    <row r="28" spans="2:71" s="25" customFormat="1" ht="12.75" x14ac:dyDescent="0.2">
      <c r="B28" s="24"/>
      <c r="L28" s="217" t="s">
        <v>38</v>
      </c>
      <c r="M28" s="217"/>
      <c r="N28" s="217"/>
      <c r="O28" s="217"/>
      <c r="P28" s="217"/>
      <c r="W28" s="217" t="s">
        <v>39</v>
      </c>
      <c r="X28" s="217"/>
      <c r="Y28" s="217"/>
      <c r="Z28" s="217"/>
      <c r="AA28" s="217"/>
      <c r="AB28" s="217"/>
      <c r="AC28" s="217"/>
      <c r="AD28" s="217"/>
      <c r="AE28" s="217"/>
      <c r="AK28" s="217" t="s">
        <v>40</v>
      </c>
      <c r="AL28" s="217"/>
      <c r="AM28" s="217"/>
      <c r="AN28" s="217"/>
      <c r="AO28" s="217"/>
      <c r="AR28" s="24"/>
      <c r="BE28" s="208"/>
    </row>
    <row r="29" spans="2:71" s="29" customFormat="1" ht="14.45" customHeight="1" x14ac:dyDescent="0.2">
      <c r="B29" s="28"/>
      <c r="D29" s="21" t="s">
        <v>41</v>
      </c>
      <c r="F29" s="21" t="s">
        <v>42</v>
      </c>
      <c r="L29" s="202">
        <v>0.21</v>
      </c>
      <c r="M29" s="201"/>
      <c r="N29" s="201"/>
      <c r="O29" s="201"/>
      <c r="P29" s="201"/>
      <c r="W29" s="200">
        <f>ROUND(AZ94, 0)</f>
        <v>0</v>
      </c>
      <c r="X29" s="201"/>
      <c r="Y29" s="201"/>
      <c r="Z29" s="201"/>
      <c r="AA29" s="201"/>
      <c r="AB29" s="201"/>
      <c r="AC29" s="201"/>
      <c r="AD29" s="201"/>
      <c r="AE29" s="201"/>
      <c r="AK29" s="200">
        <f>ROUND(AV94, 0)</f>
        <v>0</v>
      </c>
      <c r="AL29" s="201"/>
      <c r="AM29" s="201"/>
      <c r="AN29" s="201"/>
      <c r="AO29" s="201"/>
      <c r="AR29" s="28"/>
      <c r="BE29" s="209"/>
    </row>
    <row r="30" spans="2:71" s="29" customFormat="1" ht="14.45" customHeight="1" x14ac:dyDescent="0.2">
      <c r="B30" s="28"/>
      <c r="F30" s="21" t="s">
        <v>43</v>
      </c>
      <c r="L30" s="202">
        <v>0.15</v>
      </c>
      <c r="M30" s="201"/>
      <c r="N30" s="201"/>
      <c r="O30" s="201"/>
      <c r="P30" s="201"/>
      <c r="W30" s="200">
        <f>ROUND(BA94, 0)</f>
        <v>0</v>
      </c>
      <c r="X30" s="201"/>
      <c r="Y30" s="201"/>
      <c r="Z30" s="201"/>
      <c r="AA30" s="201"/>
      <c r="AB30" s="201"/>
      <c r="AC30" s="201"/>
      <c r="AD30" s="201"/>
      <c r="AE30" s="201"/>
      <c r="AK30" s="200">
        <f>ROUND(AW94, 0)</f>
        <v>0</v>
      </c>
      <c r="AL30" s="201"/>
      <c r="AM30" s="201"/>
      <c r="AN30" s="201"/>
      <c r="AO30" s="201"/>
      <c r="AR30" s="28"/>
      <c r="BE30" s="209"/>
    </row>
    <row r="31" spans="2:71" s="29" customFormat="1" ht="14.45" hidden="1" customHeight="1" x14ac:dyDescent="0.2">
      <c r="B31" s="28"/>
      <c r="F31" s="21" t="s">
        <v>44</v>
      </c>
      <c r="L31" s="202">
        <v>0.21</v>
      </c>
      <c r="M31" s="201"/>
      <c r="N31" s="201"/>
      <c r="O31" s="201"/>
      <c r="P31" s="201"/>
      <c r="W31" s="200">
        <f>ROUND(BB94, 0)</f>
        <v>0</v>
      </c>
      <c r="X31" s="201"/>
      <c r="Y31" s="201"/>
      <c r="Z31" s="201"/>
      <c r="AA31" s="201"/>
      <c r="AB31" s="201"/>
      <c r="AC31" s="201"/>
      <c r="AD31" s="201"/>
      <c r="AE31" s="201"/>
      <c r="AK31" s="200">
        <v>0</v>
      </c>
      <c r="AL31" s="201"/>
      <c r="AM31" s="201"/>
      <c r="AN31" s="201"/>
      <c r="AO31" s="201"/>
      <c r="AR31" s="28"/>
      <c r="BE31" s="209"/>
    </row>
    <row r="32" spans="2:71" s="29" customFormat="1" ht="14.45" hidden="1" customHeight="1" x14ac:dyDescent="0.2">
      <c r="B32" s="28"/>
      <c r="F32" s="21" t="s">
        <v>45</v>
      </c>
      <c r="L32" s="202">
        <v>0.15</v>
      </c>
      <c r="M32" s="201"/>
      <c r="N32" s="201"/>
      <c r="O32" s="201"/>
      <c r="P32" s="201"/>
      <c r="W32" s="200">
        <f>ROUND(BC94, 0)</f>
        <v>0</v>
      </c>
      <c r="X32" s="201"/>
      <c r="Y32" s="201"/>
      <c r="Z32" s="201"/>
      <c r="AA32" s="201"/>
      <c r="AB32" s="201"/>
      <c r="AC32" s="201"/>
      <c r="AD32" s="201"/>
      <c r="AE32" s="201"/>
      <c r="AK32" s="200">
        <v>0</v>
      </c>
      <c r="AL32" s="201"/>
      <c r="AM32" s="201"/>
      <c r="AN32" s="201"/>
      <c r="AO32" s="201"/>
      <c r="AR32" s="28"/>
      <c r="BE32" s="209"/>
    </row>
    <row r="33" spans="2:57" s="29" customFormat="1" ht="14.45" hidden="1" customHeight="1" x14ac:dyDescent="0.2">
      <c r="B33" s="28"/>
      <c r="F33" s="21" t="s">
        <v>46</v>
      </c>
      <c r="L33" s="202">
        <v>0</v>
      </c>
      <c r="M33" s="201"/>
      <c r="N33" s="201"/>
      <c r="O33" s="201"/>
      <c r="P33" s="201"/>
      <c r="W33" s="200">
        <f>ROUND(BD94, 0)</f>
        <v>0</v>
      </c>
      <c r="X33" s="201"/>
      <c r="Y33" s="201"/>
      <c r="Z33" s="201"/>
      <c r="AA33" s="201"/>
      <c r="AB33" s="201"/>
      <c r="AC33" s="201"/>
      <c r="AD33" s="201"/>
      <c r="AE33" s="201"/>
      <c r="AK33" s="200">
        <v>0</v>
      </c>
      <c r="AL33" s="201"/>
      <c r="AM33" s="201"/>
      <c r="AN33" s="201"/>
      <c r="AO33" s="201"/>
      <c r="AR33" s="28"/>
      <c r="BE33" s="209"/>
    </row>
    <row r="34" spans="2:57" s="25" customFormat="1" ht="6.95" customHeight="1" x14ac:dyDescent="0.2">
      <c r="B34" s="24"/>
      <c r="AR34" s="24"/>
      <c r="BE34" s="208"/>
    </row>
    <row r="35" spans="2:57" s="25" customFormat="1" ht="25.9" customHeight="1" x14ac:dyDescent="0.2">
      <c r="B35" s="24"/>
      <c r="C35" s="30"/>
      <c r="D35" s="31" t="s">
        <v>47</v>
      </c>
      <c r="E35" s="32"/>
      <c r="F35" s="32"/>
      <c r="G35" s="32"/>
      <c r="H35" s="32"/>
      <c r="I35" s="32"/>
      <c r="J35" s="32"/>
      <c r="K35" s="32"/>
      <c r="L35" s="32"/>
      <c r="M35" s="32"/>
      <c r="N35" s="32"/>
      <c r="O35" s="32"/>
      <c r="P35" s="32"/>
      <c r="Q35" s="32"/>
      <c r="R35" s="32"/>
      <c r="S35" s="32"/>
      <c r="T35" s="33" t="s">
        <v>48</v>
      </c>
      <c r="U35" s="32"/>
      <c r="V35" s="32"/>
      <c r="W35" s="32"/>
      <c r="X35" s="206" t="s">
        <v>49</v>
      </c>
      <c r="Y35" s="204"/>
      <c r="Z35" s="204"/>
      <c r="AA35" s="204"/>
      <c r="AB35" s="204"/>
      <c r="AC35" s="32"/>
      <c r="AD35" s="32"/>
      <c r="AE35" s="32"/>
      <c r="AF35" s="32"/>
      <c r="AG35" s="32"/>
      <c r="AH35" s="32"/>
      <c r="AI35" s="32"/>
      <c r="AJ35" s="32"/>
      <c r="AK35" s="203">
        <f>SUM(AK26:AK33)</f>
        <v>0</v>
      </c>
      <c r="AL35" s="204"/>
      <c r="AM35" s="204"/>
      <c r="AN35" s="204"/>
      <c r="AO35" s="205"/>
      <c r="AP35" s="30"/>
      <c r="AQ35" s="30"/>
      <c r="AR35" s="24"/>
    </row>
    <row r="36" spans="2:57" s="25" customFormat="1" ht="6.95" customHeight="1" x14ac:dyDescent="0.2">
      <c r="B36" s="24"/>
      <c r="AR36" s="24"/>
    </row>
    <row r="37" spans="2:57" s="25" customFormat="1" ht="14.45" customHeight="1" x14ac:dyDescent="0.2">
      <c r="B37" s="24"/>
      <c r="AR37" s="24"/>
    </row>
    <row r="38" spans="2:57" ht="14.45" customHeight="1" x14ac:dyDescent="0.2">
      <c r="B38" s="15"/>
      <c r="AR38" s="15"/>
    </row>
    <row r="39" spans="2:57" ht="14.45" customHeight="1" x14ac:dyDescent="0.2">
      <c r="B39" s="15"/>
      <c r="AR39" s="15"/>
    </row>
    <row r="40" spans="2:57" ht="14.45" customHeight="1" x14ac:dyDescent="0.2">
      <c r="B40" s="15"/>
      <c r="AR40" s="15"/>
    </row>
    <row r="41" spans="2:57" ht="14.45" customHeight="1" x14ac:dyDescent="0.2">
      <c r="B41" s="15"/>
      <c r="AR41" s="15"/>
    </row>
    <row r="42" spans="2:57" ht="14.45" customHeight="1" x14ac:dyDescent="0.2">
      <c r="B42" s="15"/>
      <c r="AR42" s="15"/>
    </row>
    <row r="43" spans="2:57" ht="14.45" customHeight="1" x14ac:dyDescent="0.2">
      <c r="B43" s="15"/>
      <c r="AR43" s="15"/>
    </row>
    <row r="44" spans="2:57" ht="14.45" customHeight="1" x14ac:dyDescent="0.2">
      <c r="B44" s="15"/>
      <c r="AR44" s="15"/>
    </row>
    <row r="45" spans="2:57" ht="14.45" customHeight="1" x14ac:dyDescent="0.2">
      <c r="B45" s="15"/>
      <c r="AR45" s="15"/>
    </row>
    <row r="46" spans="2:57" ht="14.45" customHeight="1" x14ac:dyDescent="0.2">
      <c r="B46" s="15"/>
      <c r="AR46" s="15"/>
    </row>
    <row r="47" spans="2:57" ht="14.45" customHeight="1" x14ac:dyDescent="0.2">
      <c r="B47" s="15"/>
      <c r="AR47" s="15"/>
    </row>
    <row r="48" spans="2:57" ht="14.45" customHeight="1" x14ac:dyDescent="0.2">
      <c r="B48" s="15"/>
      <c r="AR48" s="15"/>
    </row>
    <row r="49" spans="2:44" s="25" customFormat="1" ht="14.45" customHeight="1" x14ac:dyDescent="0.2">
      <c r="B49" s="24"/>
      <c r="D49" s="34" t="s">
        <v>50</v>
      </c>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4" t="s">
        <v>51</v>
      </c>
      <c r="AI49" s="35"/>
      <c r="AJ49" s="35"/>
      <c r="AK49" s="35"/>
      <c r="AL49" s="35"/>
      <c r="AM49" s="35"/>
      <c r="AN49" s="35"/>
      <c r="AO49" s="35"/>
      <c r="AR49" s="24"/>
    </row>
    <row r="50" spans="2:44" x14ac:dyDescent="0.2">
      <c r="B50" s="15"/>
      <c r="AR50" s="15"/>
    </row>
    <row r="51" spans="2:44" x14ac:dyDescent="0.2">
      <c r="B51" s="15"/>
      <c r="AR51" s="15"/>
    </row>
    <row r="52" spans="2:44" x14ac:dyDescent="0.2">
      <c r="B52" s="15"/>
      <c r="AR52" s="15"/>
    </row>
    <row r="53" spans="2:44" x14ac:dyDescent="0.2">
      <c r="B53" s="15"/>
      <c r="AR53" s="15"/>
    </row>
    <row r="54" spans="2:44" x14ac:dyDescent="0.2">
      <c r="B54" s="15"/>
      <c r="AR54" s="15"/>
    </row>
    <row r="55" spans="2:44" x14ac:dyDescent="0.2">
      <c r="B55" s="15"/>
      <c r="AR55" s="15"/>
    </row>
    <row r="56" spans="2:44" x14ac:dyDescent="0.2">
      <c r="B56" s="15"/>
      <c r="AR56" s="15"/>
    </row>
    <row r="57" spans="2:44" x14ac:dyDescent="0.2">
      <c r="B57" s="15"/>
      <c r="AR57" s="15"/>
    </row>
    <row r="58" spans="2:44" x14ac:dyDescent="0.2">
      <c r="B58" s="15"/>
      <c r="AR58" s="15"/>
    </row>
    <row r="59" spans="2:44" x14ac:dyDescent="0.2">
      <c r="B59" s="15"/>
      <c r="AR59" s="15"/>
    </row>
    <row r="60" spans="2:44" s="25" customFormat="1" ht="12.75" x14ac:dyDescent="0.2">
      <c r="B60" s="24"/>
      <c r="D60" s="36" t="s">
        <v>52</v>
      </c>
      <c r="E60" s="27"/>
      <c r="F60" s="27"/>
      <c r="G60" s="27"/>
      <c r="H60" s="27"/>
      <c r="I60" s="27"/>
      <c r="J60" s="27"/>
      <c r="K60" s="27"/>
      <c r="L60" s="27"/>
      <c r="M60" s="27"/>
      <c r="N60" s="27"/>
      <c r="O60" s="27"/>
      <c r="P60" s="27"/>
      <c r="Q60" s="27"/>
      <c r="R60" s="27"/>
      <c r="S60" s="27"/>
      <c r="T60" s="27"/>
      <c r="U60" s="27"/>
      <c r="V60" s="36" t="s">
        <v>53</v>
      </c>
      <c r="W60" s="27"/>
      <c r="X60" s="27"/>
      <c r="Y60" s="27"/>
      <c r="Z60" s="27"/>
      <c r="AA60" s="27"/>
      <c r="AB60" s="27"/>
      <c r="AC60" s="27"/>
      <c r="AD60" s="27"/>
      <c r="AE60" s="27"/>
      <c r="AF60" s="27"/>
      <c r="AG60" s="27"/>
      <c r="AH60" s="36" t="s">
        <v>52</v>
      </c>
      <c r="AI60" s="27"/>
      <c r="AJ60" s="27"/>
      <c r="AK60" s="27"/>
      <c r="AL60" s="27"/>
      <c r="AM60" s="36" t="s">
        <v>53</v>
      </c>
      <c r="AN60" s="27"/>
      <c r="AO60" s="27"/>
      <c r="AR60" s="24"/>
    </row>
    <row r="61" spans="2:44" x14ac:dyDescent="0.2">
      <c r="B61" s="15"/>
      <c r="AR61" s="15"/>
    </row>
    <row r="62" spans="2:44" x14ac:dyDescent="0.2">
      <c r="B62" s="15"/>
      <c r="AR62" s="15"/>
    </row>
    <row r="63" spans="2:44" x14ac:dyDescent="0.2">
      <c r="B63" s="15"/>
      <c r="AR63" s="15"/>
    </row>
    <row r="64" spans="2:44" s="25" customFormat="1" ht="12.75" x14ac:dyDescent="0.2">
      <c r="B64" s="24"/>
      <c r="D64" s="34" t="s">
        <v>54</v>
      </c>
      <c r="E64" s="35"/>
      <c r="F64" s="35"/>
      <c r="G64" s="35"/>
      <c r="H64" s="35"/>
      <c r="I64" s="35"/>
      <c r="J64" s="35"/>
      <c r="K64" s="35"/>
      <c r="L64" s="35"/>
      <c r="M64" s="35"/>
      <c r="N64" s="35"/>
      <c r="O64" s="35"/>
      <c r="P64" s="35"/>
      <c r="Q64" s="35"/>
      <c r="R64" s="35"/>
      <c r="S64" s="35"/>
      <c r="T64" s="35"/>
      <c r="U64" s="35"/>
      <c r="V64" s="35"/>
      <c r="W64" s="35"/>
      <c r="X64" s="35"/>
      <c r="Y64" s="35"/>
      <c r="Z64" s="35"/>
      <c r="AA64" s="35"/>
      <c r="AB64" s="35"/>
      <c r="AC64" s="35"/>
      <c r="AD64" s="35"/>
      <c r="AE64" s="35"/>
      <c r="AF64" s="35"/>
      <c r="AG64" s="35"/>
      <c r="AH64" s="34" t="s">
        <v>55</v>
      </c>
      <c r="AI64" s="35"/>
      <c r="AJ64" s="35"/>
      <c r="AK64" s="35"/>
      <c r="AL64" s="35"/>
      <c r="AM64" s="35"/>
      <c r="AN64" s="35"/>
      <c r="AO64" s="35"/>
      <c r="AR64" s="24"/>
    </row>
    <row r="65" spans="2:44" x14ac:dyDescent="0.2">
      <c r="B65" s="15"/>
      <c r="AR65" s="15"/>
    </row>
    <row r="66" spans="2:44" x14ac:dyDescent="0.2">
      <c r="B66" s="15"/>
      <c r="AR66" s="15"/>
    </row>
    <row r="67" spans="2:44" x14ac:dyDescent="0.2">
      <c r="B67" s="15"/>
      <c r="AR67" s="15"/>
    </row>
    <row r="68" spans="2:44" x14ac:dyDescent="0.2">
      <c r="B68" s="15"/>
      <c r="AR68" s="15"/>
    </row>
    <row r="69" spans="2:44" x14ac:dyDescent="0.2">
      <c r="B69" s="15"/>
      <c r="AR69" s="15"/>
    </row>
    <row r="70" spans="2:44" x14ac:dyDescent="0.2">
      <c r="B70" s="15"/>
      <c r="AR70" s="15"/>
    </row>
    <row r="71" spans="2:44" x14ac:dyDescent="0.2">
      <c r="B71" s="15"/>
      <c r="AR71" s="15"/>
    </row>
    <row r="72" spans="2:44" x14ac:dyDescent="0.2">
      <c r="B72" s="15"/>
      <c r="AR72" s="15"/>
    </row>
    <row r="73" spans="2:44" x14ac:dyDescent="0.2">
      <c r="B73" s="15"/>
      <c r="AR73" s="15"/>
    </row>
    <row r="74" spans="2:44" x14ac:dyDescent="0.2">
      <c r="B74" s="15"/>
      <c r="AR74" s="15"/>
    </row>
    <row r="75" spans="2:44" s="25" customFormat="1" ht="12.75" x14ac:dyDescent="0.2">
      <c r="B75" s="24"/>
      <c r="D75" s="36" t="s">
        <v>52</v>
      </c>
      <c r="E75" s="27"/>
      <c r="F75" s="27"/>
      <c r="G75" s="27"/>
      <c r="H75" s="27"/>
      <c r="I75" s="27"/>
      <c r="J75" s="27"/>
      <c r="K75" s="27"/>
      <c r="L75" s="27"/>
      <c r="M75" s="27"/>
      <c r="N75" s="27"/>
      <c r="O75" s="27"/>
      <c r="P75" s="27"/>
      <c r="Q75" s="27"/>
      <c r="R75" s="27"/>
      <c r="S75" s="27"/>
      <c r="T75" s="27"/>
      <c r="U75" s="27"/>
      <c r="V75" s="36" t="s">
        <v>53</v>
      </c>
      <c r="W75" s="27"/>
      <c r="X75" s="27"/>
      <c r="Y75" s="27"/>
      <c r="Z75" s="27"/>
      <c r="AA75" s="27"/>
      <c r="AB75" s="27"/>
      <c r="AC75" s="27"/>
      <c r="AD75" s="27"/>
      <c r="AE75" s="27"/>
      <c r="AF75" s="27"/>
      <c r="AG75" s="27"/>
      <c r="AH75" s="36" t="s">
        <v>52</v>
      </c>
      <c r="AI75" s="27"/>
      <c r="AJ75" s="27"/>
      <c r="AK75" s="27"/>
      <c r="AL75" s="27"/>
      <c r="AM75" s="36" t="s">
        <v>53</v>
      </c>
      <c r="AN75" s="27"/>
      <c r="AO75" s="27"/>
      <c r="AR75" s="24"/>
    </row>
    <row r="76" spans="2:44" s="25" customFormat="1" x14ac:dyDescent="0.2">
      <c r="B76" s="24"/>
      <c r="AR76" s="24"/>
    </row>
    <row r="77" spans="2:44" s="25" customFormat="1" ht="6.95" customHeight="1" x14ac:dyDescent="0.2">
      <c r="B77" s="37"/>
      <c r="C77" s="38"/>
      <c r="D77" s="38"/>
      <c r="E77" s="38"/>
      <c r="F77" s="38"/>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c r="AF77" s="38"/>
      <c r="AG77" s="38"/>
      <c r="AH77" s="38"/>
      <c r="AI77" s="38"/>
      <c r="AJ77" s="38"/>
      <c r="AK77" s="38"/>
      <c r="AL77" s="38"/>
      <c r="AM77" s="38"/>
      <c r="AN77" s="38"/>
      <c r="AO77" s="38"/>
      <c r="AP77" s="38"/>
      <c r="AQ77" s="38"/>
      <c r="AR77" s="24"/>
    </row>
    <row r="81" spans="1:91" s="25" customFormat="1" ht="6.95" customHeight="1" x14ac:dyDescent="0.2">
      <c r="B81" s="39"/>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c r="AC81" s="40"/>
      <c r="AD81" s="40"/>
      <c r="AE81" s="40"/>
      <c r="AF81" s="40"/>
      <c r="AG81" s="40"/>
      <c r="AH81" s="40"/>
      <c r="AI81" s="40"/>
      <c r="AJ81" s="40"/>
      <c r="AK81" s="40"/>
      <c r="AL81" s="40"/>
      <c r="AM81" s="40"/>
      <c r="AN81" s="40"/>
      <c r="AO81" s="40"/>
      <c r="AP81" s="40"/>
      <c r="AQ81" s="40"/>
      <c r="AR81" s="24"/>
    </row>
    <row r="82" spans="1:91" s="25" customFormat="1" ht="24.95" customHeight="1" x14ac:dyDescent="0.2">
      <c r="B82" s="24"/>
      <c r="C82" s="16" t="s">
        <v>56</v>
      </c>
      <c r="AR82" s="24"/>
    </row>
    <row r="83" spans="1:91" s="25" customFormat="1" ht="6.95" customHeight="1" x14ac:dyDescent="0.2">
      <c r="B83" s="24"/>
      <c r="AR83" s="24"/>
    </row>
    <row r="84" spans="1:91" s="41" customFormat="1" ht="12" customHeight="1" x14ac:dyDescent="0.2">
      <c r="B84" s="42"/>
      <c r="C84" s="21" t="s">
        <v>14</v>
      </c>
      <c r="L84" s="41" t="str">
        <f>K5</f>
        <v>Projektis2891</v>
      </c>
      <c r="AR84" s="42"/>
    </row>
    <row r="85" spans="1:91" s="43" customFormat="1" ht="36.950000000000003" customHeight="1" x14ac:dyDescent="0.2">
      <c r="B85" s="44"/>
      <c r="C85" s="45" t="s">
        <v>17</v>
      </c>
      <c r="L85" s="223" t="str">
        <f>K6</f>
        <v>Generální oprava a úprava pavilonu nosorožců - ZHODNOCENÍ</v>
      </c>
      <c r="M85" s="224"/>
      <c r="N85" s="224"/>
      <c r="O85" s="224"/>
      <c r="P85" s="224"/>
      <c r="Q85" s="224"/>
      <c r="R85" s="224"/>
      <c r="S85" s="224"/>
      <c r="T85" s="224"/>
      <c r="U85" s="224"/>
      <c r="V85" s="224"/>
      <c r="W85" s="224"/>
      <c r="X85" s="224"/>
      <c r="Y85" s="224"/>
      <c r="Z85" s="224"/>
      <c r="AA85" s="224"/>
      <c r="AB85" s="224"/>
      <c r="AC85" s="224"/>
      <c r="AD85" s="224"/>
      <c r="AE85" s="224"/>
      <c r="AF85" s="224"/>
      <c r="AG85" s="224"/>
      <c r="AH85" s="224"/>
      <c r="AI85" s="224"/>
      <c r="AJ85" s="224"/>
      <c r="AK85" s="224"/>
      <c r="AL85" s="224"/>
      <c r="AM85" s="224"/>
      <c r="AN85" s="224"/>
      <c r="AO85" s="224"/>
      <c r="AR85" s="44"/>
    </row>
    <row r="86" spans="1:91" s="25" customFormat="1" ht="6.95" customHeight="1" x14ac:dyDescent="0.2">
      <c r="B86" s="24"/>
      <c r="AR86" s="24"/>
    </row>
    <row r="87" spans="1:91" s="25" customFormat="1" ht="12" customHeight="1" x14ac:dyDescent="0.2">
      <c r="B87" s="24"/>
      <c r="C87" s="21" t="s">
        <v>21</v>
      </c>
      <c r="L87" s="46" t="str">
        <f>IF(K8="","",K8)</f>
        <v>Dvůr Králové nad Labem</v>
      </c>
      <c r="AI87" s="21" t="s">
        <v>23</v>
      </c>
      <c r="AM87" s="225" t="str">
        <f>IF(AN8= "","",AN8)</f>
        <v>1. 12. 2022</v>
      </c>
      <c r="AN87" s="225"/>
      <c r="AR87" s="24"/>
    </row>
    <row r="88" spans="1:91" s="25" customFormat="1" ht="6.95" customHeight="1" x14ac:dyDescent="0.2">
      <c r="B88" s="24"/>
      <c r="AR88" s="24"/>
    </row>
    <row r="89" spans="1:91" s="25" customFormat="1" ht="25.7" customHeight="1" x14ac:dyDescent="0.2">
      <c r="B89" s="24"/>
      <c r="C89" s="21" t="s">
        <v>25</v>
      </c>
      <c r="L89" s="41" t="str">
        <f>IF(E11= "","",E11)</f>
        <v>ZOO Dvůr Králové a.s., Štefánikova 1029, D.K.n.L.</v>
      </c>
      <c r="AI89" s="21" t="s">
        <v>31</v>
      </c>
      <c r="AM89" s="226" t="str">
        <f>IF(E17="","",E17)</f>
        <v>Projektis DK s r.o., Legionářská 562, D.K.n.L.</v>
      </c>
      <c r="AN89" s="227"/>
      <c r="AO89" s="227"/>
      <c r="AP89" s="227"/>
      <c r="AR89" s="24"/>
      <c r="AS89" s="231" t="s">
        <v>57</v>
      </c>
      <c r="AT89" s="232"/>
      <c r="AU89" s="47"/>
      <c r="AV89" s="47"/>
      <c r="AW89" s="47"/>
      <c r="AX89" s="47"/>
      <c r="AY89" s="47"/>
      <c r="AZ89" s="47"/>
      <c r="BA89" s="47"/>
      <c r="BB89" s="47"/>
      <c r="BC89" s="47"/>
      <c r="BD89" s="48"/>
    </row>
    <row r="90" spans="1:91" s="25" customFormat="1" ht="15.2" customHeight="1" x14ac:dyDescent="0.2">
      <c r="B90" s="24"/>
      <c r="C90" s="21" t="s">
        <v>29</v>
      </c>
      <c r="L90" s="41" t="str">
        <f>IF(E14= "Vyplň údaj","",E14)</f>
        <v/>
      </c>
      <c r="AI90" s="21" t="s">
        <v>34</v>
      </c>
      <c r="AM90" s="226" t="str">
        <f>IF(E20="","",E20)</f>
        <v>ing. V. Švehla</v>
      </c>
      <c r="AN90" s="227"/>
      <c r="AO90" s="227"/>
      <c r="AP90" s="227"/>
      <c r="AR90" s="24"/>
      <c r="AS90" s="233"/>
      <c r="AT90" s="234"/>
      <c r="BD90" s="49"/>
    </row>
    <row r="91" spans="1:91" s="25" customFormat="1" ht="10.9" customHeight="1" x14ac:dyDescent="0.2">
      <c r="B91" s="24"/>
      <c r="AR91" s="24"/>
      <c r="AS91" s="233"/>
      <c r="AT91" s="234"/>
      <c r="BD91" s="49"/>
    </row>
    <row r="92" spans="1:91" s="25" customFormat="1" ht="29.25" customHeight="1" x14ac:dyDescent="0.2">
      <c r="B92" s="24"/>
      <c r="C92" s="235" t="s">
        <v>58</v>
      </c>
      <c r="D92" s="221"/>
      <c r="E92" s="221"/>
      <c r="F92" s="221"/>
      <c r="G92" s="221"/>
      <c r="H92" s="50"/>
      <c r="I92" s="220" t="s">
        <v>59</v>
      </c>
      <c r="J92" s="221"/>
      <c r="K92" s="221"/>
      <c r="L92" s="221"/>
      <c r="M92" s="221"/>
      <c r="N92" s="221"/>
      <c r="O92" s="221"/>
      <c r="P92" s="221"/>
      <c r="Q92" s="221"/>
      <c r="R92" s="221"/>
      <c r="S92" s="221"/>
      <c r="T92" s="221"/>
      <c r="U92" s="221"/>
      <c r="V92" s="221"/>
      <c r="W92" s="221"/>
      <c r="X92" s="221"/>
      <c r="Y92" s="221"/>
      <c r="Z92" s="221"/>
      <c r="AA92" s="221"/>
      <c r="AB92" s="221"/>
      <c r="AC92" s="221"/>
      <c r="AD92" s="221"/>
      <c r="AE92" s="221"/>
      <c r="AF92" s="221"/>
      <c r="AG92" s="236" t="s">
        <v>60</v>
      </c>
      <c r="AH92" s="221"/>
      <c r="AI92" s="221"/>
      <c r="AJ92" s="221"/>
      <c r="AK92" s="221"/>
      <c r="AL92" s="221"/>
      <c r="AM92" s="221"/>
      <c r="AN92" s="220" t="s">
        <v>61</v>
      </c>
      <c r="AO92" s="221"/>
      <c r="AP92" s="222"/>
      <c r="AQ92" s="51" t="s">
        <v>62</v>
      </c>
      <c r="AR92" s="24"/>
      <c r="AS92" s="52" t="s">
        <v>63</v>
      </c>
      <c r="AT92" s="53" t="s">
        <v>64</v>
      </c>
      <c r="AU92" s="53" t="s">
        <v>65</v>
      </c>
      <c r="AV92" s="53" t="s">
        <v>66</v>
      </c>
      <c r="AW92" s="53" t="s">
        <v>67</v>
      </c>
      <c r="AX92" s="53" t="s">
        <v>68</v>
      </c>
      <c r="AY92" s="53" t="s">
        <v>69</v>
      </c>
      <c r="AZ92" s="53" t="s">
        <v>70</v>
      </c>
      <c r="BA92" s="53" t="s">
        <v>71</v>
      </c>
      <c r="BB92" s="53" t="s">
        <v>72</v>
      </c>
      <c r="BC92" s="53" t="s">
        <v>73</v>
      </c>
      <c r="BD92" s="54" t="s">
        <v>74</v>
      </c>
    </row>
    <row r="93" spans="1:91" s="25" customFormat="1" ht="10.9" customHeight="1" x14ac:dyDescent="0.2">
      <c r="B93" s="24"/>
      <c r="AR93" s="24"/>
      <c r="AS93" s="55"/>
      <c r="AT93" s="47"/>
      <c r="AU93" s="47"/>
      <c r="AV93" s="47"/>
      <c r="AW93" s="47"/>
      <c r="AX93" s="47"/>
      <c r="AY93" s="47"/>
      <c r="AZ93" s="47"/>
      <c r="BA93" s="47"/>
      <c r="BB93" s="47"/>
      <c r="BC93" s="47"/>
      <c r="BD93" s="48"/>
    </row>
    <row r="94" spans="1:91" s="56" customFormat="1" ht="32.450000000000003" customHeight="1" x14ac:dyDescent="0.2">
      <c r="B94" s="57"/>
      <c r="C94" s="58" t="s">
        <v>75</v>
      </c>
      <c r="D94" s="59"/>
      <c r="E94" s="59"/>
      <c r="F94" s="59"/>
      <c r="G94" s="59"/>
      <c r="H94" s="59"/>
      <c r="I94" s="59"/>
      <c r="J94" s="59"/>
      <c r="K94" s="59"/>
      <c r="L94" s="59"/>
      <c r="M94" s="59"/>
      <c r="N94" s="59"/>
      <c r="O94" s="59"/>
      <c r="P94" s="59"/>
      <c r="Q94" s="59"/>
      <c r="R94" s="59"/>
      <c r="S94" s="59"/>
      <c r="T94" s="59"/>
      <c r="U94" s="59"/>
      <c r="V94" s="59"/>
      <c r="W94" s="59"/>
      <c r="X94" s="59"/>
      <c r="Y94" s="59"/>
      <c r="Z94" s="59"/>
      <c r="AA94" s="59"/>
      <c r="AB94" s="59"/>
      <c r="AC94" s="59"/>
      <c r="AD94" s="59"/>
      <c r="AE94" s="59"/>
      <c r="AF94" s="59"/>
      <c r="AG94" s="229">
        <f>ROUND(SUM(AG95:AG100),0)</f>
        <v>0</v>
      </c>
      <c r="AH94" s="229"/>
      <c r="AI94" s="229"/>
      <c r="AJ94" s="229"/>
      <c r="AK94" s="229"/>
      <c r="AL94" s="229"/>
      <c r="AM94" s="229"/>
      <c r="AN94" s="230">
        <f t="shared" ref="AN94:AN100" si="0">SUM(AG94,AT94)</f>
        <v>0</v>
      </c>
      <c r="AO94" s="230"/>
      <c r="AP94" s="230"/>
      <c r="AQ94" s="60" t="s">
        <v>1</v>
      </c>
      <c r="AR94" s="57"/>
      <c r="AS94" s="61">
        <f>ROUND(SUM(AS95:AS100),0)</f>
        <v>0</v>
      </c>
      <c r="AT94" s="62">
        <f t="shared" ref="AT94:AT100" si="1">ROUND(SUM(AV94:AW94),0)</f>
        <v>0</v>
      </c>
      <c r="AU94" s="63">
        <f>ROUND(SUM(AU95:AU100),5)</f>
        <v>0</v>
      </c>
      <c r="AV94" s="62">
        <f>ROUND(AZ94*L29,0)</f>
        <v>0</v>
      </c>
      <c r="AW94" s="62">
        <f>ROUND(BA94*L30,0)</f>
        <v>0</v>
      </c>
      <c r="AX94" s="62">
        <f>ROUND(BB94*L29,0)</f>
        <v>0</v>
      </c>
      <c r="AY94" s="62">
        <f>ROUND(BC94*L30,0)</f>
        <v>0</v>
      </c>
      <c r="AZ94" s="62">
        <f>ROUND(SUM(AZ95:AZ100),0)</f>
        <v>0</v>
      </c>
      <c r="BA94" s="62">
        <f>ROUND(SUM(BA95:BA100),0)</f>
        <v>0</v>
      </c>
      <c r="BB94" s="62">
        <f>ROUND(SUM(BB95:BB100),0)</f>
        <v>0</v>
      </c>
      <c r="BC94" s="62">
        <f>ROUND(SUM(BC95:BC100),0)</f>
        <v>0</v>
      </c>
      <c r="BD94" s="64">
        <f>ROUND(SUM(BD95:BD100),0)</f>
        <v>0</v>
      </c>
      <c r="BS94" s="65" t="s">
        <v>76</v>
      </c>
      <c r="BT94" s="65" t="s">
        <v>77</v>
      </c>
      <c r="BU94" s="66" t="s">
        <v>78</v>
      </c>
      <c r="BV94" s="65" t="s">
        <v>79</v>
      </c>
      <c r="BW94" s="65" t="s">
        <v>4</v>
      </c>
      <c r="BX94" s="65" t="s">
        <v>80</v>
      </c>
      <c r="CL94" s="65" t="s">
        <v>1</v>
      </c>
    </row>
    <row r="95" spans="1:91" s="76" customFormat="1" ht="24.75" customHeight="1" x14ac:dyDescent="0.2">
      <c r="A95" s="67" t="s">
        <v>81</v>
      </c>
      <c r="B95" s="68"/>
      <c r="C95" s="69"/>
      <c r="D95" s="228" t="s">
        <v>8</v>
      </c>
      <c r="E95" s="228"/>
      <c r="F95" s="228"/>
      <c r="G95" s="228"/>
      <c r="H95" s="228"/>
      <c r="I95" s="70"/>
      <c r="J95" s="228" t="s">
        <v>82</v>
      </c>
      <c r="K95" s="228"/>
      <c r="L95" s="228"/>
      <c r="M95" s="228"/>
      <c r="N95" s="228"/>
      <c r="O95" s="228"/>
      <c r="P95" s="228"/>
      <c r="Q95" s="228"/>
      <c r="R95" s="228"/>
      <c r="S95" s="228"/>
      <c r="T95" s="228"/>
      <c r="U95" s="228"/>
      <c r="V95" s="228"/>
      <c r="W95" s="228"/>
      <c r="X95" s="228"/>
      <c r="Y95" s="228"/>
      <c r="Z95" s="228"/>
      <c r="AA95" s="228"/>
      <c r="AB95" s="228"/>
      <c r="AC95" s="228"/>
      <c r="AD95" s="228"/>
      <c r="AE95" s="228"/>
      <c r="AF95" s="228"/>
      <c r="AG95" s="218">
        <f>'1 - SO 01 Pavilon nosorož...'!J30</f>
        <v>0</v>
      </c>
      <c r="AH95" s="219"/>
      <c r="AI95" s="219"/>
      <c r="AJ95" s="219"/>
      <c r="AK95" s="219"/>
      <c r="AL95" s="219"/>
      <c r="AM95" s="219"/>
      <c r="AN95" s="218">
        <f t="shared" si="0"/>
        <v>0</v>
      </c>
      <c r="AO95" s="219"/>
      <c r="AP95" s="219"/>
      <c r="AQ95" s="71" t="s">
        <v>83</v>
      </c>
      <c r="AR95" s="68"/>
      <c r="AS95" s="72">
        <v>0</v>
      </c>
      <c r="AT95" s="73">
        <f t="shared" si="1"/>
        <v>0</v>
      </c>
      <c r="AU95" s="74">
        <f>'1 - SO 01 Pavilon nosorož...'!P139</f>
        <v>0</v>
      </c>
      <c r="AV95" s="73">
        <f>'1 - SO 01 Pavilon nosorož...'!J33</f>
        <v>0</v>
      </c>
      <c r="AW95" s="73">
        <f>'1 - SO 01 Pavilon nosorož...'!J34</f>
        <v>0</v>
      </c>
      <c r="AX95" s="73">
        <f>'1 - SO 01 Pavilon nosorož...'!J35</f>
        <v>0</v>
      </c>
      <c r="AY95" s="73">
        <f>'1 - SO 01 Pavilon nosorož...'!J36</f>
        <v>0</v>
      </c>
      <c r="AZ95" s="73">
        <f>'1 - SO 01 Pavilon nosorož...'!F33</f>
        <v>0</v>
      </c>
      <c r="BA95" s="73">
        <f>'1 - SO 01 Pavilon nosorož...'!F34</f>
        <v>0</v>
      </c>
      <c r="BB95" s="73">
        <f>'1 - SO 01 Pavilon nosorož...'!F35</f>
        <v>0</v>
      </c>
      <c r="BC95" s="73">
        <f>'1 - SO 01 Pavilon nosorož...'!F36</f>
        <v>0</v>
      </c>
      <c r="BD95" s="75">
        <f>'1 - SO 01 Pavilon nosorož...'!F37</f>
        <v>0</v>
      </c>
      <c r="BT95" s="77" t="s">
        <v>8</v>
      </c>
      <c r="BV95" s="77" t="s">
        <v>79</v>
      </c>
      <c r="BW95" s="77" t="s">
        <v>84</v>
      </c>
      <c r="BX95" s="77" t="s">
        <v>4</v>
      </c>
      <c r="CL95" s="77" t="s">
        <v>1</v>
      </c>
      <c r="CM95" s="77" t="s">
        <v>85</v>
      </c>
    </row>
    <row r="96" spans="1:91" s="76" customFormat="1" ht="24.75" customHeight="1" x14ac:dyDescent="0.2">
      <c r="A96" s="67" t="s">
        <v>81</v>
      </c>
      <c r="B96" s="68"/>
      <c r="C96" s="69"/>
      <c r="D96" s="228" t="s">
        <v>85</v>
      </c>
      <c r="E96" s="228"/>
      <c r="F96" s="228"/>
      <c r="G96" s="228"/>
      <c r="H96" s="228"/>
      <c r="I96" s="70"/>
      <c r="J96" s="228" t="s">
        <v>86</v>
      </c>
      <c r="K96" s="228"/>
      <c r="L96" s="228"/>
      <c r="M96" s="228"/>
      <c r="N96" s="228"/>
      <c r="O96" s="228"/>
      <c r="P96" s="228"/>
      <c r="Q96" s="228"/>
      <c r="R96" s="228"/>
      <c r="S96" s="228"/>
      <c r="T96" s="228"/>
      <c r="U96" s="228"/>
      <c r="V96" s="228"/>
      <c r="W96" s="228"/>
      <c r="X96" s="228"/>
      <c r="Y96" s="228"/>
      <c r="Z96" s="228"/>
      <c r="AA96" s="228"/>
      <c r="AB96" s="228"/>
      <c r="AC96" s="228"/>
      <c r="AD96" s="228"/>
      <c r="AE96" s="228"/>
      <c r="AF96" s="228"/>
      <c r="AG96" s="218">
        <f>'2 - SO 01 - Silnoproud a ...'!J30</f>
        <v>0</v>
      </c>
      <c r="AH96" s="219"/>
      <c r="AI96" s="219"/>
      <c r="AJ96" s="219"/>
      <c r="AK96" s="219"/>
      <c r="AL96" s="219"/>
      <c r="AM96" s="219"/>
      <c r="AN96" s="218">
        <f t="shared" si="0"/>
        <v>0</v>
      </c>
      <c r="AO96" s="219"/>
      <c r="AP96" s="219"/>
      <c r="AQ96" s="71" t="s">
        <v>83</v>
      </c>
      <c r="AR96" s="68"/>
      <c r="AS96" s="72">
        <v>0</v>
      </c>
      <c r="AT96" s="73">
        <f t="shared" si="1"/>
        <v>0</v>
      </c>
      <c r="AU96" s="74">
        <f>'2 - SO 01 - Silnoproud a ...'!P139</f>
        <v>0</v>
      </c>
      <c r="AV96" s="73">
        <f>'2 - SO 01 - Silnoproud a ...'!J33</f>
        <v>0</v>
      </c>
      <c r="AW96" s="73">
        <f>'2 - SO 01 - Silnoproud a ...'!J34</f>
        <v>0</v>
      </c>
      <c r="AX96" s="73">
        <f>'2 - SO 01 - Silnoproud a ...'!J35</f>
        <v>0</v>
      </c>
      <c r="AY96" s="73">
        <f>'2 - SO 01 - Silnoproud a ...'!J36</f>
        <v>0</v>
      </c>
      <c r="AZ96" s="73">
        <f>'2 - SO 01 - Silnoproud a ...'!F33</f>
        <v>0</v>
      </c>
      <c r="BA96" s="73">
        <f>'2 - SO 01 - Silnoproud a ...'!F34</f>
        <v>0</v>
      </c>
      <c r="BB96" s="73">
        <f>'2 - SO 01 - Silnoproud a ...'!F35</f>
        <v>0</v>
      </c>
      <c r="BC96" s="73">
        <f>'2 - SO 01 - Silnoproud a ...'!F36</f>
        <v>0</v>
      </c>
      <c r="BD96" s="75">
        <f>'2 - SO 01 - Silnoproud a ...'!F37</f>
        <v>0</v>
      </c>
      <c r="BT96" s="77" t="s">
        <v>8</v>
      </c>
      <c r="BV96" s="77" t="s">
        <v>79</v>
      </c>
      <c r="BW96" s="77" t="s">
        <v>87</v>
      </c>
      <c r="BX96" s="77" t="s">
        <v>4</v>
      </c>
      <c r="CL96" s="77" t="s">
        <v>1</v>
      </c>
      <c r="CM96" s="77" t="s">
        <v>85</v>
      </c>
    </row>
    <row r="97" spans="1:91" s="76" customFormat="1" ht="24.75" customHeight="1" x14ac:dyDescent="0.2">
      <c r="A97" s="67" t="s">
        <v>81</v>
      </c>
      <c r="B97" s="68"/>
      <c r="C97" s="69"/>
      <c r="D97" s="228" t="s">
        <v>88</v>
      </c>
      <c r="E97" s="228"/>
      <c r="F97" s="228"/>
      <c r="G97" s="228"/>
      <c r="H97" s="228"/>
      <c r="I97" s="70"/>
      <c r="J97" s="228" t="s">
        <v>89</v>
      </c>
      <c r="K97" s="228"/>
      <c r="L97" s="228"/>
      <c r="M97" s="228"/>
      <c r="N97" s="228"/>
      <c r="O97" s="228"/>
      <c r="P97" s="228"/>
      <c r="Q97" s="228"/>
      <c r="R97" s="228"/>
      <c r="S97" s="228"/>
      <c r="T97" s="228"/>
      <c r="U97" s="228"/>
      <c r="V97" s="228"/>
      <c r="W97" s="228"/>
      <c r="X97" s="228"/>
      <c r="Y97" s="228"/>
      <c r="Z97" s="228"/>
      <c r="AA97" s="228"/>
      <c r="AB97" s="228"/>
      <c r="AC97" s="228"/>
      <c r="AD97" s="228"/>
      <c r="AE97" s="228"/>
      <c r="AF97" s="228"/>
      <c r="AG97" s="218">
        <f>'3 - SO 01 - Zdravotní tec...'!J30</f>
        <v>0</v>
      </c>
      <c r="AH97" s="219"/>
      <c r="AI97" s="219"/>
      <c r="AJ97" s="219"/>
      <c r="AK97" s="219"/>
      <c r="AL97" s="219"/>
      <c r="AM97" s="219"/>
      <c r="AN97" s="218">
        <f t="shared" si="0"/>
        <v>0</v>
      </c>
      <c r="AO97" s="219"/>
      <c r="AP97" s="219"/>
      <c r="AQ97" s="71" t="s">
        <v>83</v>
      </c>
      <c r="AR97" s="68"/>
      <c r="AS97" s="72">
        <v>0</v>
      </c>
      <c r="AT97" s="73">
        <f t="shared" si="1"/>
        <v>0</v>
      </c>
      <c r="AU97" s="74">
        <f>'3 - SO 01 - Zdravotní tec...'!P122</f>
        <v>0</v>
      </c>
      <c r="AV97" s="73">
        <f>'3 - SO 01 - Zdravotní tec...'!J33</f>
        <v>0</v>
      </c>
      <c r="AW97" s="73">
        <f>'3 - SO 01 - Zdravotní tec...'!J34</f>
        <v>0</v>
      </c>
      <c r="AX97" s="73">
        <f>'3 - SO 01 - Zdravotní tec...'!J35</f>
        <v>0</v>
      </c>
      <c r="AY97" s="73">
        <f>'3 - SO 01 - Zdravotní tec...'!J36</f>
        <v>0</v>
      </c>
      <c r="AZ97" s="73">
        <f>'3 - SO 01 - Zdravotní tec...'!F33</f>
        <v>0</v>
      </c>
      <c r="BA97" s="73">
        <f>'3 - SO 01 - Zdravotní tec...'!F34</f>
        <v>0</v>
      </c>
      <c r="BB97" s="73">
        <f>'3 - SO 01 - Zdravotní tec...'!F35</f>
        <v>0</v>
      </c>
      <c r="BC97" s="73">
        <f>'3 - SO 01 - Zdravotní tec...'!F36</f>
        <v>0</v>
      </c>
      <c r="BD97" s="75">
        <f>'3 - SO 01 - Zdravotní tec...'!F37</f>
        <v>0</v>
      </c>
      <c r="BT97" s="77" t="s">
        <v>8</v>
      </c>
      <c r="BV97" s="77" t="s">
        <v>79</v>
      </c>
      <c r="BW97" s="77" t="s">
        <v>90</v>
      </c>
      <c r="BX97" s="77" t="s">
        <v>4</v>
      </c>
      <c r="CL97" s="77" t="s">
        <v>1</v>
      </c>
      <c r="CM97" s="77" t="s">
        <v>85</v>
      </c>
    </row>
    <row r="98" spans="1:91" s="76" customFormat="1" ht="16.5" customHeight="1" x14ac:dyDescent="0.2">
      <c r="A98" s="67" t="s">
        <v>81</v>
      </c>
      <c r="B98" s="68"/>
      <c r="C98" s="69"/>
      <c r="D98" s="228" t="s">
        <v>91</v>
      </c>
      <c r="E98" s="228"/>
      <c r="F98" s="228"/>
      <c r="G98" s="228"/>
      <c r="H98" s="228"/>
      <c r="I98" s="70"/>
      <c r="J98" s="228" t="s">
        <v>92</v>
      </c>
      <c r="K98" s="228"/>
      <c r="L98" s="228"/>
      <c r="M98" s="228"/>
      <c r="N98" s="228"/>
      <c r="O98" s="228"/>
      <c r="P98" s="228"/>
      <c r="Q98" s="228"/>
      <c r="R98" s="228"/>
      <c r="S98" s="228"/>
      <c r="T98" s="228"/>
      <c r="U98" s="228"/>
      <c r="V98" s="228"/>
      <c r="W98" s="228"/>
      <c r="X98" s="228"/>
      <c r="Y98" s="228"/>
      <c r="Z98" s="228"/>
      <c r="AA98" s="228"/>
      <c r="AB98" s="228"/>
      <c r="AC98" s="228"/>
      <c r="AD98" s="228"/>
      <c r="AE98" s="228"/>
      <c r="AF98" s="228"/>
      <c r="AG98" s="218">
        <f>'4 - SO 01 - Vzduchotechni...'!J30</f>
        <v>0</v>
      </c>
      <c r="AH98" s="219"/>
      <c r="AI98" s="219"/>
      <c r="AJ98" s="219"/>
      <c r="AK98" s="219"/>
      <c r="AL98" s="219"/>
      <c r="AM98" s="219"/>
      <c r="AN98" s="218">
        <f t="shared" si="0"/>
        <v>0</v>
      </c>
      <c r="AO98" s="219"/>
      <c r="AP98" s="219"/>
      <c r="AQ98" s="71" t="s">
        <v>83</v>
      </c>
      <c r="AR98" s="68"/>
      <c r="AS98" s="72">
        <v>0</v>
      </c>
      <c r="AT98" s="73">
        <f t="shared" si="1"/>
        <v>0</v>
      </c>
      <c r="AU98" s="74">
        <f>'4 - SO 01 - Vzduchotechni...'!P123</f>
        <v>0</v>
      </c>
      <c r="AV98" s="73">
        <f>'4 - SO 01 - Vzduchotechni...'!J33</f>
        <v>0</v>
      </c>
      <c r="AW98" s="73">
        <f>'4 - SO 01 - Vzduchotechni...'!J34</f>
        <v>0</v>
      </c>
      <c r="AX98" s="73">
        <f>'4 - SO 01 - Vzduchotechni...'!J35</f>
        <v>0</v>
      </c>
      <c r="AY98" s="73">
        <f>'4 - SO 01 - Vzduchotechni...'!J36</f>
        <v>0</v>
      </c>
      <c r="AZ98" s="73">
        <f>'4 - SO 01 - Vzduchotechni...'!F33</f>
        <v>0</v>
      </c>
      <c r="BA98" s="73">
        <f>'4 - SO 01 - Vzduchotechni...'!F34</f>
        <v>0</v>
      </c>
      <c r="BB98" s="73">
        <f>'4 - SO 01 - Vzduchotechni...'!F35</f>
        <v>0</v>
      </c>
      <c r="BC98" s="73">
        <f>'4 - SO 01 - Vzduchotechni...'!F36</f>
        <v>0</v>
      </c>
      <c r="BD98" s="75">
        <f>'4 - SO 01 - Vzduchotechni...'!F37</f>
        <v>0</v>
      </c>
      <c r="BT98" s="77" t="s">
        <v>8</v>
      </c>
      <c r="BV98" s="77" t="s">
        <v>79</v>
      </c>
      <c r="BW98" s="77" t="s">
        <v>93</v>
      </c>
      <c r="BX98" s="77" t="s">
        <v>4</v>
      </c>
      <c r="CL98" s="77" t="s">
        <v>1</v>
      </c>
      <c r="CM98" s="77" t="s">
        <v>85</v>
      </c>
    </row>
    <row r="99" spans="1:91" s="76" customFormat="1" ht="16.5" customHeight="1" x14ac:dyDescent="0.2">
      <c r="A99" s="67" t="s">
        <v>81</v>
      </c>
      <c r="B99" s="68"/>
      <c r="C99" s="69"/>
      <c r="D99" s="228" t="s">
        <v>94</v>
      </c>
      <c r="E99" s="228"/>
      <c r="F99" s="228"/>
      <c r="G99" s="228"/>
      <c r="H99" s="228"/>
      <c r="I99" s="70"/>
      <c r="J99" s="228" t="s">
        <v>95</v>
      </c>
      <c r="K99" s="228"/>
      <c r="L99" s="228"/>
      <c r="M99" s="228"/>
      <c r="N99" s="228"/>
      <c r="O99" s="228"/>
      <c r="P99" s="228"/>
      <c r="Q99" s="228"/>
      <c r="R99" s="228"/>
      <c r="S99" s="228"/>
      <c r="T99" s="228"/>
      <c r="U99" s="228"/>
      <c r="V99" s="228"/>
      <c r="W99" s="228"/>
      <c r="X99" s="228"/>
      <c r="Y99" s="228"/>
      <c r="Z99" s="228"/>
      <c r="AA99" s="228"/>
      <c r="AB99" s="228"/>
      <c r="AC99" s="228"/>
      <c r="AD99" s="228"/>
      <c r="AE99" s="228"/>
      <c r="AF99" s="228"/>
      <c r="AG99" s="218">
        <f>'5 - SO 01 - MaR - zhodnocení'!J30</f>
        <v>0</v>
      </c>
      <c r="AH99" s="219"/>
      <c r="AI99" s="219"/>
      <c r="AJ99" s="219"/>
      <c r="AK99" s="219"/>
      <c r="AL99" s="219"/>
      <c r="AM99" s="219"/>
      <c r="AN99" s="218">
        <f t="shared" si="0"/>
        <v>0</v>
      </c>
      <c r="AO99" s="219"/>
      <c r="AP99" s="219"/>
      <c r="AQ99" s="71" t="s">
        <v>83</v>
      </c>
      <c r="AR99" s="68"/>
      <c r="AS99" s="72">
        <v>0</v>
      </c>
      <c r="AT99" s="73">
        <f t="shared" si="1"/>
        <v>0</v>
      </c>
      <c r="AU99" s="74">
        <f>'5 - SO 01 - MaR - zhodnocení'!P123</f>
        <v>0</v>
      </c>
      <c r="AV99" s="73">
        <f>'5 - SO 01 - MaR - zhodnocení'!J33</f>
        <v>0</v>
      </c>
      <c r="AW99" s="73">
        <f>'5 - SO 01 - MaR - zhodnocení'!J34</f>
        <v>0</v>
      </c>
      <c r="AX99" s="73">
        <f>'5 - SO 01 - MaR - zhodnocení'!J35</f>
        <v>0</v>
      </c>
      <c r="AY99" s="73">
        <f>'5 - SO 01 - MaR - zhodnocení'!J36</f>
        <v>0</v>
      </c>
      <c r="AZ99" s="73">
        <f>'5 - SO 01 - MaR - zhodnocení'!F33</f>
        <v>0</v>
      </c>
      <c r="BA99" s="73">
        <f>'5 - SO 01 - MaR - zhodnocení'!F34</f>
        <v>0</v>
      </c>
      <c r="BB99" s="73">
        <f>'5 - SO 01 - MaR - zhodnocení'!F35</f>
        <v>0</v>
      </c>
      <c r="BC99" s="73">
        <f>'5 - SO 01 - MaR - zhodnocení'!F36</f>
        <v>0</v>
      </c>
      <c r="BD99" s="75">
        <f>'5 - SO 01 - MaR - zhodnocení'!F37</f>
        <v>0</v>
      </c>
      <c r="BT99" s="77" t="s">
        <v>8</v>
      </c>
      <c r="BV99" s="77" t="s">
        <v>79</v>
      </c>
      <c r="BW99" s="77" t="s">
        <v>96</v>
      </c>
      <c r="BX99" s="77" t="s">
        <v>4</v>
      </c>
      <c r="CL99" s="77" t="s">
        <v>1</v>
      </c>
      <c r="CM99" s="77" t="s">
        <v>85</v>
      </c>
    </row>
    <row r="100" spans="1:91" s="76" customFormat="1" ht="16.5" customHeight="1" x14ac:dyDescent="0.2">
      <c r="A100" s="67" t="s">
        <v>81</v>
      </c>
      <c r="B100" s="68"/>
      <c r="C100" s="69"/>
      <c r="D100" s="228" t="s">
        <v>97</v>
      </c>
      <c r="E100" s="228"/>
      <c r="F100" s="228"/>
      <c r="G100" s="228"/>
      <c r="H100" s="228"/>
      <c r="I100" s="70"/>
      <c r="J100" s="228" t="s">
        <v>98</v>
      </c>
      <c r="K100" s="228"/>
      <c r="L100" s="228"/>
      <c r="M100" s="228"/>
      <c r="N100" s="228"/>
      <c r="O100" s="228"/>
      <c r="P100" s="228"/>
      <c r="Q100" s="228"/>
      <c r="R100" s="228"/>
      <c r="S100" s="228"/>
      <c r="T100" s="228"/>
      <c r="U100" s="228"/>
      <c r="V100" s="228"/>
      <c r="W100" s="228"/>
      <c r="X100" s="228"/>
      <c r="Y100" s="228"/>
      <c r="Z100" s="228"/>
      <c r="AA100" s="228"/>
      <c r="AB100" s="228"/>
      <c r="AC100" s="228"/>
      <c r="AD100" s="228"/>
      <c r="AE100" s="228"/>
      <c r="AF100" s="228"/>
      <c r="AG100" s="218">
        <f>'61 - Vedlejší náklady - z...'!J30</f>
        <v>0</v>
      </c>
      <c r="AH100" s="219"/>
      <c r="AI100" s="219"/>
      <c r="AJ100" s="219"/>
      <c r="AK100" s="219"/>
      <c r="AL100" s="219"/>
      <c r="AM100" s="219"/>
      <c r="AN100" s="218">
        <f t="shared" si="0"/>
        <v>0</v>
      </c>
      <c r="AO100" s="219"/>
      <c r="AP100" s="219"/>
      <c r="AQ100" s="71" t="s">
        <v>83</v>
      </c>
      <c r="AR100" s="68"/>
      <c r="AS100" s="78">
        <v>0</v>
      </c>
      <c r="AT100" s="79">
        <f t="shared" si="1"/>
        <v>0</v>
      </c>
      <c r="AU100" s="80">
        <f>'61 - Vedlejší náklady - z...'!P126</f>
        <v>0</v>
      </c>
      <c r="AV100" s="79">
        <f>'61 - Vedlejší náklady - z...'!J33</f>
        <v>0</v>
      </c>
      <c r="AW100" s="79">
        <f>'61 - Vedlejší náklady - z...'!J34</f>
        <v>0</v>
      </c>
      <c r="AX100" s="79">
        <f>'61 - Vedlejší náklady - z...'!J35</f>
        <v>0</v>
      </c>
      <c r="AY100" s="79">
        <f>'61 - Vedlejší náklady - z...'!J36</f>
        <v>0</v>
      </c>
      <c r="AZ100" s="79">
        <f>'61 - Vedlejší náklady - z...'!F33</f>
        <v>0</v>
      </c>
      <c r="BA100" s="79">
        <f>'61 - Vedlejší náklady - z...'!F34</f>
        <v>0</v>
      </c>
      <c r="BB100" s="79">
        <f>'61 - Vedlejší náklady - z...'!F35</f>
        <v>0</v>
      </c>
      <c r="BC100" s="79">
        <f>'61 - Vedlejší náklady - z...'!F36</f>
        <v>0</v>
      </c>
      <c r="BD100" s="81">
        <f>'61 - Vedlejší náklady - z...'!F37</f>
        <v>0</v>
      </c>
      <c r="BT100" s="77" t="s">
        <v>8</v>
      </c>
      <c r="BV100" s="77" t="s">
        <v>79</v>
      </c>
      <c r="BW100" s="77" t="s">
        <v>99</v>
      </c>
      <c r="BX100" s="77" t="s">
        <v>4</v>
      </c>
      <c r="CL100" s="77" t="s">
        <v>1</v>
      </c>
      <c r="CM100" s="77" t="s">
        <v>85</v>
      </c>
    </row>
    <row r="101" spans="1:91" s="25" customFormat="1" ht="30" customHeight="1" x14ac:dyDescent="0.2">
      <c r="B101" s="24"/>
      <c r="AR101" s="24"/>
    </row>
    <row r="102" spans="1:91" s="25" customFormat="1" ht="6.95" customHeight="1" x14ac:dyDescent="0.2">
      <c r="B102" s="37"/>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c r="AA102" s="38"/>
      <c r="AB102" s="38"/>
      <c r="AC102" s="38"/>
      <c r="AD102" s="38"/>
      <c r="AE102" s="38"/>
      <c r="AF102" s="38"/>
      <c r="AG102" s="38"/>
      <c r="AH102" s="38"/>
      <c r="AI102" s="38"/>
      <c r="AJ102" s="38"/>
      <c r="AK102" s="38"/>
      <c r="AL102" s="38"/>
      <c r="AM102" s="38"/>
      <c r="AN102" s="38"/>
      <c r="AO102" s="38"/>
      <c r="AP102" s="38"/>
      <c r="AQ102" s="38"/>
      <c r="AR102" s="24"/>
    </row>
  </sheetData>
  <sheetProtection password="D62F" sheet="1" objects="1" scenarios="1"/>
  <mergeCells count="62">
    <mergeCell ref="AS89:AT91"/>
    <mergeCell ref="AM90:AP90"/>
    <mergeCell ref="D97:H97"/>
    <mergeCell ref="J97:AF97"/>
    <mergeCell ref="AG97:AM97"/>
    <mergeCell ref="C92:G92"/>
    <mergeCell ref="AG92:AM92"/>
    <mergeCell ref="I92:AF92"/>
    <mergeCell ref="D95:H95"/>
    <mergeCell ref="AG95:AM95"/>
    <mergeCell ref="J95:AF95"/>
    <mergeCell ref="D100:H100"/>
    <mergeCell ref="J100:AF100"/>
    <mergeCell ref="AG94:AM94"/>
    <mergeCell ref="AN94:AP94"/>
    <mergeCell ref="AN98:AP98"/>
    <mergeCell ref="AG98:AM98"/>
    <mergeCell ref="D98:H98"/>
    <mergeCell ref="J98:AF98"/>
    <mergeCell ref="AN99:AP99"/>
    <mergeCell ref="AG99:AM99"/>
    <mergeCell ref="D99:H99"/>
    <mergeCell ref="J99:AF99"/>
    <mergeCell ref="J96:AF96"/>
    <mergeCell ref="D96:H96"/>
    <mergeCell ref="AG96:AM96"/>
    <mergeCell ref="AN96:AP96"/>
    <mergeCell ref="AK30:AO30"/>
    <mergeCell ref="L30:P30"/>
    <mergeCell ref="W30:AE30"/>
    <mergeCell ref="L31:P31"/>
    <mergeCell ref="AN100:AP100"/>
    <mergeCell ref="AG100:AM100"/>
    <mergeCell ref="AN97:AP97"/>
    <mergeCell ref="AN92:AP92"/>
    <mergeCell ref="AN95:AP95"/>
    <mergeCell ref="L85:AO85"/>
    <mergeCell ref="AM87:AN87"/>
    <mergeCell ref="AM89:AP89"/>
    <mergeCell ref="AK26:AO26"/>
    <mergeCell ref="L28:P28"/>
    <mergeCell ref="W28:AE28"/>
    <mergeCell ref="AK28:AO28"/>
    <mergeCell ref="W29:AE29"/>
    <mergeCell ref="L29:P29"/>
    <mergeCell ref="AK29:AO29"/>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s>
  <hyperlinks>
    <hyperlink ref="A95" location="'1 - SO 01 Pavilon nosorož...'!C2" display="/"/>
    <hyperlink ref="A96" location="'2 - SO 01 - Silnoproud a ...'!C2" display="/"/>
    <hyperlink ref="A97" location="'3 - SO 01 - Zdravotní tec...'!C2" display="/"/>
    <hyperlink ref="A98" location="'4 - SO 01 - Vzduchotechni...'!C2" display="/"/>
    <hyperlink ref="A99" location="'5 - SO 01 - MaR - zhodnocení'!C2" display="/"/>
    <hyperlink ref="A100" location="'61 - Vedlejší náklady - z...'!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983"/>
  <sheetViews>
    <sheetView showGridLines="0" workbookViewId="0">
      <selection activeCell="E27" sqref="E27:H27"/>
    </sheetView>
  </sheetViews>
  <sheetFormatPr defaultRowHeight="11.25" x14ac:dyDescent="0.2"/>
  <cols>
    <col min="1" max="1" width="8.33203125" style="11" customWidth="1"/>
    <col min="2" max="2" width="1.1640625" style="11" customWidth="1"/>
    <col min="3" max="3" width="4.1640625" style="11" customWidth="1"/>
    <col min="4" max="4" width="4.33203125" style="11" customWidth="1"/>
    <col min="5" max="5" width="17.1640625" style="11" customWidth="1"/>
    <col min="6" max="6" width="50.83203125" style="11" customWidth="1"/>
    <col min="7" max="7" width="7.5" style="11" customWidth="1"/>
    <col min="8" max="8" width="14" style="11" customWidth="1"/>
    <col min="9" max="9" width="15.83203125" style="11" customWidth="1"/>
    <col min="10" max="11" width="22.33203125" style="11" customWidth="1"/>
    <col min="12" max="12" width="9.33203125" style="11" customWidth="1"/>
    <col min="13" max="13" width="10.83203125" style="11" hidden="1" customWidth="1"/>
    <col min="14" max="14" width="9.33203125" style="11" hidden="1"/>
    <col min="15" max="20" width="14.1640625" style="11" hidden="1" customWidth="1"/>
    <col min="21" max="21" width="16.33203125" style="11" hidden="1" customWidth="1"/>
    <col min="22" max="22" width="12.33203125" style="11" customWidth="1"/>
    <col min="23" max="23" width="16.33203125" style="11" customWidth="1"/>
    <col min="24" max="24" width="12.33203125" style="11" customWidth="1"/>
    <col min="25" max="25" width="15" style="11" customWidth="1"/>
    <col min="26" max="26" width="11" style="11" customWidth="1"/>
    <col min="27" max="27" width="15" style="11" customWidth="1"/>
    <col min="28" max="28" width="16.33203125" style="11" customWidth="1"/>
    <col min="29" max="29" width="11" style="11" customWidth="1"/>
    <col min="30" max="30" width="15" style="11" customWidth="1"/>
    <col min="31" max="31" width="16.33203125" style="11" customWidth="1"/>
    <col min="32" max="43" width="9.33203125" style="11"/>
    <col min="44" max="65" width="9.33203125" style="11" hidden="1"/>
    <col min="66" max="16384" width="9.33203125" style="11"/>
  </cols>
  <sheetData>
    <row r="2" spans="2:56" ht="36.950000000000003" customHeight="1" x14ac:dyDescent="0.2">
      <c r="L2" s="198" t="s">
        <v>5</v>
      </c>
      <c r="M2" s="199"/>
      <c r="N2" s="199"/>
      <c r="O2" s="199"/>
      <c r="P2" s="199"/>
      <c r="Q2" s="199"/>
      <c r="R2" s="199"/>
      <c r="S2" s="199"/>
      <c r="T2" s="199"/>
      <c r="U2" s="199"/>
      <c r="V2" s="199"/>
      <c r="AT2" s="12" t="s">
        <v>84</v>
      </c>
      <c r="AZ2" s="82" t="s">
        <v>100</v>
      </c>
      <c r="BA2" s="82" t="s">
        <v>101</v>
      </c>
      <c r="BB2" s="82" t="s">
        <v>1</v>
      </c>
      <c r="BC2" s="82" t="s">
        <v>102</v>
      </c>
      <c r="BD2" s="82" t="s">
        <v>85</v>
      </c>
    </row>
    <row r="3" spans="2:56" ht="6.95" customHeight="1" x14ac:dyDescent="0.2">
      <c r="B3" s="13"/>
      <c r="C3" s="14"/>
      <c r="D3" s="14"/>
      <c r="E3" s="14"/>
      <c r="F3" s="14"/>
      <c r="G3" s="14"/>
      <c r="H3" s="14"/>
      <c r="I3" s="14"/>
      <c r="J3" s="14"/>
      <c r="K3" s="14"/>
      <c r="L3" s="15"/>
      <c r="AT3" s="12" t="s">
        <v>85</v>
      </c>
      <c r="AZ3" s="82" t="s">
        <v>103</v>
      </c>
      <c r="BA3" s="82" t="s">
        <v>104</v>
      </c>
      <c r="BB3" s="82" t="s">
        <v>1</v>
      </c>
      <c r="BC3" s="82" t="s">
        <v>105</v>
      </c>
      <c r="BD3" s="82" t="s">
        <v>85</v>
      </c>
    </row>
    <row r="4" spans="2:56" ht="24.95" customHeight="1" x14ac:dyDescent="0.2">
      <c r="B4" s="15"/>
      <c r="D4" s="16" t="s">
        <v>106</v>
      </c>
      <c r="L4" s="15"/>
      <c r="M4" s="83" t="s">
        <v>11</v>
      </c>
      <c r="AT4" s="12" t="s">
        <v>3</v>
      </c>
      <c r="AZ4" s="82" t="s">
        <v>107</v>
      </c>
      <c r="BA4" s="82" t="s">
        <v>108</v>
      </c>
      <c r="BB4" s="82" t="s">
        <v>1</v>
      </c>
      <c r="BC4" s="82" t="s">
        <v>109</v>
      </c>
      <c r="BD4" s="82" t="s">
        <v>85</v>
      </c>
    </row>
    <row r="5" spans="2:56" ht="6.95" customHeight="1" x14ac:dyDescent="0.2">
      <c r="B5" s="15"/>
      <c r="L5" s="15"/>
      <c r="AZ5" s="82" t="s">
        <v>110</v>
      </c>
      <c r="BA5" s="82" t="s">
        <v>111</v>
      </c>
      <c r="BB5" s="82" t="s">
        <v>1</v>
      </c>
      <c r="BC5" s="82" t="s">
        <v>112</v>
      </c>
      <c r="BD5" s="82" t="s">
        <v>85</v>
      </c>
    </row>
    <row r="6" spans="2:56" ht="12" customHeight="1" x14ac:dyDescent="0.2">
      <c r="B6" s="15"/>
      <c r="D6" s="21" t="s">
        <v>17</v>
      </c>
      <c r="L6" s="15"/>
      <c r="AZ6" s="82" t="s">
        <v>113</v>
      </c>
      <c r="BA6" s="82" t="s">
        <v>114</v>
      </c>
      <c r="BB6" s="82" t="s">
        <v>1</v>
      </c>
      <c r="BC6" s="82" t="s">
        <v>115</v>
      </c>
      <c r="BD6" s="82" t="s">
        <v>85</v>
      </c>
    </row>
    <row r="7" spans="2:56" ht="16.5" customHeight="1" x14ac:dyDescent="0.2">
      <c r="B7" s="15"/>
      <c r="E7" s="238" t="str">
        <f>'Rekapitulace stavby'!K6</f>
        <v>Generální oprava a úprava pavilonu nosorožců - ZHODNOCENÍ</v>
      </c>
      <c r="F7" s="239"/>
      <c r="G7" s="239"/>
      <c r="H7" s="239"/>
      <c r="L7" s="15"/>
      <c r="AZ7" s="82" t="s">
        <v>116</v>
      </c>
      <c r="BA7" s="82" t="s">
        <v>117</v>
      </c>
      <c r="BB7" s="82" t="s">
        <v>1</v>
      </c>
      <c r="BC7" s="82" t="s">
        <v>118</v>
      </c>
      <c r="BD7" s="82" t="s">
        <v>85</v>
      </c>
    </row>
    <row r="8" spans="2:56" s="25" customFormat="1" ht="12" customHeight="1" x14ac:dyDescent="0.2">
      <c r="B8" s="24"/>
      <c r="D8" s="21" t="s">
        <v>119</v>
      </c>
      <c r="L8" s="24"/>
      <c r="AZ8" s="82" t="s">
        <v>120</v>
      </c>
      <c r="BA8" s="82" t="s">
        <v>121</v>
      </c>
      <c r="BB8" s="82" t="s">
        <v>1</v>
      </c>
      <c r="BC8" s="82" t="s">
        <v>122</v>
      </c>
      <c r="BD8" s="82" t="s">
        <v>85</v>
      </c>
    </row>
    <row r="9" spans="2:56" s="25" customFormat="1" ht="16.5" customHeight="1" x14ac:dyDescent="0.2">
      <c r="B9" s="24"/>
      <c r="E9" s="223" t="s">
        <v>123</v>
      </c>
      <c r="F9" s="237"/>
      <c r="G9" s="237"/>
      <c r="H9" s="237"/>
      <c r="L9" s="24"/>
      <c r="AZ9" s="82" t="s">
        <v>124</v>
      </c>
      <c r="BA9" s="82" t="s">
        <v>125</v>
      </c>
      <c r="BB9" s="82" t="s">
        <v>1</v>
      </c>
      <c r="BC9" s="82" t="s">
        <v>126</v>
      </c>
      <c r="BD9" s="82" t="s">
        <v>85</v>
      </c>
    </row>
    <row r="10" spans="2:56" s="25" customFormat="1" x14ac:dyDescent="0.2">
      <c r="B10" s="24"/>
      <c r="L10" s="24"/>
      <c r="AZ10" s="82" t="s">
        <v>127</v>
      </c>
      <c r="BA10" s="82" t="s">
        <v>128</v>
      </c>
      <c r="BB10" s="82" t="s">
        <v>1</v>
      </c>
      <c r="BC10" s="82" t="s">
        <v>129</v>
      </c>
      <c r="BD10" s="82" t="s">
        <v>85</v>
      </c>
    </row>
    <row r="11" spans="2:56" s="25" customFormat="1" ht="12" customHeight="1" x14ac:dyDescent="0.2">
      <c r="B11" s="24"/>
      <c r="D11" s="21" t="s">
        <v>19</v>
      </c>
      <c r="F11" s="22" t="s">
        <v>1</v>
      </c>
      <c r="I11" s="21" t="s">
        <v>20</v>
      </c>
      <c r="J11" s="22" t="s">
        <v>1</v>
      </c>
      <c r="L11" s="24"/>
      <c r="AZ11" s="82" t="s">
        <v>130</v>
      </c>
      <c r="BA11" s="82" t="s">
        <v>131</v>
      </c>
      <c r="BB11" s="82" t="s">
        <v>1</v>
      </c>
      <c r="BC11" s="82" t="s">
        <v>132</v>
      </c>
      <c r="BD11" s="82" t="s">
        <v>85</v>
      </c>
    </row>
    <row r="12" spans="2:56" s="25" customFormat="1" ht="12" customHeight="1" x14ac:dyDescent="0.2">
      <c r="B12" s="24"/>
      <c r="D12" s="21" t="s">
        <v>21</v>
      </c>
      <c r="F12" s="22" t="s">
        <v>22</v>
      </c>
      <c r="I12" s="21" t="s">
        <v>23</v>
      </c>
      <c r="J12" s="84" t="str">
        <f>'Rekapitulace stavby'!AN8</f>
        <v>1. 12. 2022</v>
      </c>
      <c r="L12" s="24"/>
      <c r="AZ12" s="82" t="s">
        <v>133</v>
      </c>
      <c r="BA12" s="82" t="s">
        <v>134</v>
      </c>
      <c r="BB12" s="82" t="s">
        <v>1</v>
      </c>
      <c r="BC12" s="82" t="s">
        <v>135</v>
      </c>
      <c r="BD12" s="82" t="s">
        <v>85</v>
      </c>
    </row>
    <row r="13" spans="2:56" s="25" customFormat="1" ht="10.9" customHeight="1" x14ac:dyDescent="0.2">
      <c r="B13" s="24"/>
      <c r="L13" s="24"/>
      <c r="AZ13" s="82" t="s">
        <v>136</v>
      </c>
      <c r="BA13" s="82" t="s">
        <v>137</v>
      </c>
      <c r="BB13" s="82" t="s">
        <v>1</v>
      </c>
      <c r="BC13" s="82" t="s">
        <v>138</v>
      </c>
      <c r="BD13" s="82" t="s">
        <v>85</v>
      </c>
    </row>
    <row r="14" spans="2:56" s="25" customFormat="1" ht="12" customHeight="1" x14ac:dyDescent="0.2">
      <c r="B14" s="24"/>
      <c r="D14" s="21" t="s">
        <v>25</v>
      </c>
      <c r="I14" s="21" t="s">
        <v>26</v>
      </c>
      <c r="J14" s="22" t="s">
        <v>1</v>
      </c>
      <c r="L14" s="24"/>
      <c r="AZ14" s="82" t="s">
        <v>139</v>
      </c>
      <c r="BA14" s="82" t="s">
        <v>140</v>
      </c>
      <c r="BB14" s="82" t="s">
        <v>1</v>
      </c>
      <c r="BC14" s="82" t="s">
        <v>141</v>
      </c>
      <c r="BD14" s="82" t="s">
        <v>85</v>
      </c>
    </row>
    <row r="15" spans="2:56" s="25" customFormat="1" ht="18" customHeight="1" x14ac:dyDescent="0.2">
      <c r="B15" s="24"/>
      <c r="E15" s="22" t="s">
        <v>27</v>
      </c>
      <c r="I15" s="21" t="s">
        <v>28</v>
      </c>
      <c r="J15" s="22" t="s">
        <v>1</v>
      </c>
      <c r="L15" s="24"/>
      <c r="AZ15" s="82" t="s">
        <v>142</v>
      </c>
      <c r="BA15" s="82" t="s">
        <v>143</v>
      </c>
      <c r="BB15" s="82" t="s">
        <v>1</v>
      </c>
      <c r="BC15" s="82" t="s">
        <v>144</v>
      </c>
      <c r="BD15" s="82" t="s">
        <v>85</v>
      </c>
    </row>
    <row r="16" spans="2:56" s="25" customFormat="1" ht="6.95" customHeight="1" x14ac:dyDescent="0.2">
      <c r="B16" s="24"/>
      <c r="L16" s="24"/>
      <c r="AZ16" s="82" t="s">
        <v>145</v>
      </c>
      <c r="BA16" s="82" t="s">
        <v>146</v>
      </c>
      <c r="BB16" s="82" t="s">
        <v>1</v>
      </c>
      <c r="BC16" s="82" t="s">
        <v>147</v>
      </c>
      <c r="BD16" s="82" t="s">
        <v>85</v>
      </c>
    </row>
    <row r="17" spans="2:56" s="25" customFormat="1" ht="12" customHeight="1" x14ac:dyDescent="0.2">
      <c r="B17" s="24"/>
      <c r="D17" s="21" t="s">
        <v>29</v>
      </c>
      <c r="I17" s="21" t="s">
        <v>26</v>
      </c>
      <c r="J17" s="1" t="str">
        <f>'Rekapitulace stavby'!AN13</f>
        <v>Vyplň údaj</v>
      </c>
      <c r="L17" s="24"/>
      <c r="AZ17" s="82" t="s">
        <v>148</v>
      </c>
      <c r="BA17" s="82" t="s">
        <v>149</v>
      </c>
      <c r="BB17" s="82" t="s">
        <v>1</v>
      </c>
      <c r="BC17" s="82" t="s">
        <v>150</v>
      </c>
      <c r="BD17" s="82" t="s">
        <v>85</v>
      </c>
    </row>
    <row r="18" spans="2:56" s="25" customFormat="1" ht="18" customHeight="1" x14ac:dyDescent="0.2">
      <c r="B18" s="24"/>
      <c r="E18" s="240" t="str">
        <f>'Rekapitulace stavby'!E14</f>
        <v>Vyplň údaj</v>
      </c>
      <c r="F18" s="241"/>
      <c r="G18" s="241"/>
      <c r="H18" s="241"/>
      <c r="I18" s="21" t="s">
        <v>28</v>
      </c>
      <c r="J18" s="1" t="str">
        <f>'Rekapitulace stavby'!AN14</f>
        <v>Vyplň údaj</v>
      </c>
      <c r="L18" s="24"/>
      <c r="AZ18" s="82" t="s">
        <v>151</v>
      </c>
      <c r="BA18" s="82" t="s">
        <v>152</v>
      </c>
      <c r="BB18" s="82" t="s">
        <v>1</v>
      </c>
      <c r="BC18" s="82" t="s">
        <v>153</v>
      </c>
      <c r="BD18" s="82" t="s">
        <v>85</v>
      </c>
    </row>
    <row r="19" spans="2:56" s="25" customFormat="1" ht="6.95" customHeight="1" x14ac:dyDescent="0.2">
      <c r="B19" s="24"/>
      <c r="L19" s="24"/>
      <c r="AZ19" s="82" t="s">
        <v>154</v>
      </c>
      <c r="BA19" s="82" t="s">
        <v>155</v>
      </c>
      <c r="BB19" s="82" t="s">
        <v>1</v>
      </c>
      <c r="BC19" s="82" t="s">
        <v>156</v>
      </c>
      <c r="BD19" s="82" t="s">
        <v>85</v>
      </c>
    </row>
    <row r="20" spans="2:56" s="25" customFormat="1" ht="12" customHeight="1" x14ac:dyDescent="0.2">
      <c r="B20" s="24"/>
      <c r="D20" s="21" t="s">
        <v>31</v>
      </c>
      <c r="I20" s="21" t="s">
        <v>26</v>
      </c>
      <c r="J20" s="22" t="s">
        <v>1</v>
      </c>
      <c r="L20" s="24"/>
      <c r="AZ20" s="82" t="s">
        <v>157</v>
      </c>
      <c r="BA20" s="82" t="s">
        <v>158</v>
      </c>
      <c r="BB20" s="82" t="s">
        <v>1</v>
      </c>
      <c r="BC20" s="82" t="s">
        <v>159</v>
      </c>
      <c r="BD20" s="82" t="s">
        <v>85</v>
      </c>
    </row>
    <row r="21" spans="2:56" s="25" customFormat="1" ht="18" customHeight="1" x14ac:dyDescent="0.2">
      <c r="B21" s="24"/>
      <c r="E21" s="22" t="s">
        <v>32</v>
      </c>
      <c r="I21" s="21" t="s">
        <v>28</v>
      </c>
      <c r="J21" s="22" t="s">
        <v>1</v>
      </c>
      <c r="L21" s="24"/>
      <c r="AZ21" s="82" t="s">
        <v>160</v>
      </c>
      <c r="BA21" s="82" t="s">
        <v>161</v>
      </c>
      <c r="BB21" s="82" t="s">
        <v>1</v>
      </c>
      <c r="BC21" s="82" t="s">
        <v>162</v>
      </c>
      <c r="BD21" s="82" t="s">
        <v>85</v>
      </c>
    </row>
    <row r="22" spans="2:56" s="25" customFormat="1" ht="6.95" customHeight="1" x14ac:dyDescent="0.2">
      <c r="B22" s="24"/>
      <c r="L22" s="24"/>
      <c r="AZ22" s="82" t="s">
        <v>163</v>
      </c>
      <c r="BA22" s="82" t="s">
        <v>164</v>
      </c>
      <c r="BB22" s="82" t="s">
        <v>1</v>
      </c>
      <c r="BC22" s="82" t="s">
        <v>165</v>
      </c>
      <c r="BD22" s="82" t="s">
        <v>85</v>
      </c>
    </row>
    <row r="23" spans="2:56" s="25" customFormat="1" ht="12" customHeight="1" x14ac:dyDescent="0.2">
      <c r="B23" s="24"/>
      <c r="D23" s="21" t="s">
        <v>34</v>
      </c>
      <c r="I23" s="21" t="s">
        <v>26</v>
      </c>
      <c r="J23" s="22" t="s">
        <v>1</v>
      </c>
      <c r="L23" s="24"/>
      <c r="AZ23" s="82" t="s">
        <v>166</v>
      </c>
      <c r="BA23" s="82" t="s">
        <v>167</v>
      </c>
      <c r="BB23" s="82" t="s">
        <v>1</v>
      </c>
      <c r="BC23" s="82" t="s">
        <v>168</v>
      </c>
      <c r="BD23" s="82" t="s">
        <v>85</v>
      </c>
    </row>
    <row r="24" spans="2:56" s="25" customFormat="1" ht="18" customHeight="1" x14ac:dyDescent="0.2">
      <c r="B24" s="24"/>
      <c r="E24" s="22" t="s">
        <v>35</v>
      </c>
      <c r="I24" s="21" t="s">
        <v>28</v>
      </c>
      <c r="J24" s="22" t="s">
        <v>1</v>
      </c>
      <c r="L24" s="24"/>
      <c r="AZ24" s="82" t="s">
        <v>169</v>
      </c>
      <c r="BA24" s="82" t="s">
        <v>170</v>
      </c>
      <c r="BB24" s="82" t="s">
        <v>1</v>
      </c>
      <c r="BC24" s="82" t="s">
        <v>171</v>
      </c>
      <c r="BD24" s="82" t="s">
        <v>85</v>
      </c>
    </row>
    <row r="25" spans="2:56" s="25" customFormat="1" ht="6.95" customHeight="1" x14ac:dyDescent="0.2">
      <c r="B25" s="24"/>
      <c r="L25" s="24"/>
      <c r="AZ25" s="82" t="s">
        <v>172</v>
      </c>
      <c r="BA25" s="82" t="s">
        <v>173</v>
      </c>
      <c r="BB25" s="82" t="s">
        <v>1</v>
      </c>
      <c r="BC25" s="82" t="s">
        <v>174</v>
      </c>
      <c r="BD25" s="82" t="s">
        <v>85</v>
      </c>
    </row>
    <row r="26" spans="2:56" s="25" customFormat="1" ht="12" customHeight="1" x14ac:dyDescent="0.2">
      <c r="B26" s="24"/>
      <c r="D26" s="21" t="s">
        <v>36</v>
      </c>
      <c r="L26" s="24"/>
      <c r="AZ26" s="82" t="s">
        <v>175</v>
      </c>
      <c r="BA26" s="82" t="s">
        <v>176</v>
      </c>
      <c r="BB26" s="82" t="s">
        <v>1</v>
      </c>
      <c r="BC26" s="82" t="s">
        <v>177</v>
      </c>
      <c r="BD26" s="82" t="s">
        <v>85</v>
      </c>
    </row>
    <row r="27" spans="2:56" s="86" customFormat="1" ht="16.5" customHeight="1" x14ac:dyDescent="0.2">
      <c r="B27" s="85"/>
      <c r="E27" s="214" t="s">
        <v>1</v>
      </c>
      <c r="F27" s="214"/>
      <c r="G27" s="214"/>
      <c r="H27" s="214"/>
      <c r="L27" s="85"/>
      <c r="AZ27" s="87" t="s">
        <v>178</v>
      </c>
      <c r="BA27" s="87" t="s">
        <v>179</v>
      </c>
      <c r="BB27" s="87" t="s">
        <v>1</v>
      </c>
      <c r="BC27" s="87" t="s">
        <v>180</v>
      </c>
      <c r="BD27" s="87" t="s">
        <v>85</v>
      </c>
    </row>
    <row r="28" spans="2:56" s="25" customFormat="1" ht="6.95" customHeight="1" x14ac:dyDescent="0.2">
      <c r="B28" s="24"/>
      <c r="L28" s="24"/>
      <c r="AZ28" s="82" t="s">
        <v>181</v>
      </c>
      <c r="BA28" s="82" t="s">
        <v>182</v>
      </c>
      <c r="BB28" s="82" t="s">
        <v>1</v>
      </c>
      <c r="BC28" s="82" t="s">
        <v>183</v>
      </c>
      <c r="BD28" s="82" t="s">
        <v>85</v>
      </c>
    </row>
    <row r="29" spans="2:56" s="25" customFormat="1" ht="6.95" customHeight="1" x14ac:dyDescent="0.2">
      <c r="B29" s="24"/>
      <c r="D29" s="47"/>
      <c r="E29" s="47"/>
      <c r="F29" s="47"/>
      <c r="G29" s="47"/>
      <c r="H29" s="47"/>
      <c r="I29" s="47"/>
      <c r="J29" s="47"/>
      <c r="K29" s="47"/>
      <c r="L29" s="24"/>
      <c r="AZ29" s="82" t="s">
        <v>184</v>
      </c>
      <c r="BA29" s="82" t="s">
        <v>185</v>
      </c>
      <c r="BB29" s="82" t="s">
        <v>1</v>
      </c>
      <c r="BC29" s="82" t="s">
        <v>186</v>
      </c>
      <c r="BD29" s="82" t="s">
        <v>85</v>
      </c>
    </row>
    <row r="30" spans="2:56" s="25" customFormat="1" ht="25.35" customHeight="1" x14ac:dyDescent="0.2">
      <c r="B30" s="24"/>
      <c r="D30" s="88" t="s">
        <v>37</v>
      </c>
      <c r="J30" s="89">
        <f>ROUND(J139, 0)</f>
        <v>0</v>
      </c>
      <c r="L30" s="24"/>
      <c r="AZ30" s="82" t="s">
        <v>187</v>
      </c>
      <c r="BA30" s="82" t="s">
        <v>188</v>
      </c>
      <c r="BB30" s="82" t="s">
        <v>1</v>
      </c>
      <c r="BC30" s="82" t="s">
        <v>189</v>
      </c>
      <c r="BD30" s="82" t="s">
        <v>85</v>
      </c>
    </row>
    <row r="31" spans="2:56" s="25" customFormat="1" ht="6.95" customHeight="1" x14ac:dyDescent="0.2">
      <c r="B31" s="24"/>
      <c r="D31" s="47"/>
      <c r="E31" s="47"/>
      <c r="F31" s="47"/>
      <c r="G31" s="47"/>
      <c r="H31" s="47"/>
      <c r="I31" s="47"/>
      <c r="J31" s="47"/>
      <c r="K31" s="47"/>
      <c r="L31" s="24"/>
      <c r="AZ31" s="82" t="s">
        <v>190</v>
      </c>
      <c r="BA31" s="82" t="s">
        <v>191</v>
      </c>
      <c r="BB31" s="82" t="s">
        <v>1</v>
      </c>
      <c r="BC31" s="82" t="s">
        <v>192</v>
      </c>
      <c r="BD31" s="82" t="s">
        <v>85</v>
      </c>
    </row>
    <row r="32" spans="2:56" s="25" customFormat="1" ht="14.45" customHeight="1" x14ac:dyDescent="0.2">
      <c r="B32" s="24"/>
      <c r="F32" s="90" t="s">
        <v>39</v>
      </c>
      <c r="I32" s="90" t="s">
        <v>38</v>
      </c>
      <c r="J32" s="90" t="s">
        <v>40</v>
      </c>
      <c r="L32" s="24"/>
    </row>
    <row r="33" spans="2:12" s="25" customFormat="1" ht="14.45" customHeight="1" x14ac:dyDescent="0.2">
      <c r="B33" s="24"/>
      <c r="D33" s="91" t="s">
        <v>41</v>
      </c>
      <c r="E33" s="21" t="s">
        <v>42</v>
      </c>
      <c r="F33" s="92">
        <f>ROUND((SUM(BE139:BE982)),  0)</f>
        <v>0</v>
      </c>
      <c r="I33" s="93">
        <v>0.21</v>
      </c>
      <c r="J33" s="92">
        <f>ROUND(((SUM(BE139:BE982))*I33),  0)</f>
        <v>0</v>
      </c>
      <c r="L33" s="24"/>
    </row>
    <row r="34" spans="2:12" s="25" customFormat="1" ht="14.45" customHeight="1" x14ac:dyDescent="0.2">
      <c r="B34" s="24"/>
      <c r="E34" s="21" t="s">
        <v>43</v>
      </c>
      <c r="F34" s="92">
        <f>ROUND((SUM(BF139:BF982)),  0)</f>
        <v>0</v>
      </c>
      <c r="I34" s="93">
        <v>0.15</v>
      </c>
      <c r="J34" s="92">
        <f>ROUND(((SUM(BF139:BF982))*I34),  0)</f>
        <v>0</v>
      </c>
      <c r="L34" s="24"/>
    </row>
    <row r="35" spans="2:12" s="25" customFormat="1" ht="14.45" hidden="1" customHeight="1" x14ac:dyDescent="0.2">
      <c r="B35" s="24"/>
      <c r="E35" s="21" t="s">
        <v>44</v>
      </c>
      <c r="F35" s="92">
        <f>ROUND((SUM(BG139:BG982)),  0)</f>
        <v>0</v>
      </c>
      <c r="I35" s="93">
        <v>0.21</v>
      </c>
      <c r="J35" s="92">
        <f>0</f>
        <v>0</v>
      </c>
      <c r="L35" s="24"/>
    </row>
    <row r="36" spans="2:12" s="25" customFormat="1" ht="14.45" hidden="1" customHeight="1" x14ac:dyDescent="0.2">
      <c r="B36" s="24"/>
      <c r="E36" s="21" t="s">
        <v>45</v>
      </c>
      <c r="F36" s="92">
        <f>ROUND((SUM(BH139:BH982)),  0)</f>
        <v>0</v>
      </c>
      <c r="I36" s="93">
        <v>0.15</v>
      </c>
      <c r="J36" s="92">
        <f>0</f>
        <v>0</v>
      </c>
      <c r="L36" s="24"/>
    </row>
    <row r="37" spans="2:12" s="25" customFormat="1" ht="14.45" hidden="1" customHeight="1" x14ac:dyDescent="0.2">
      <c r="B37" s="24"/>
      <c r="E37" s="21" t="s">
        <v>46</v>
      </c>
      <c r="F37" s="92">
        <f>ROUND((SUM(BI139:BI982)),  0)</f>
        <v>0</v>
      </c>
      <c r="I37" s="93">
        <v>0</v>
      </c>
      <c r="J37" s="92">
        <f>0</f>
        <v>0</v>
      </c>
      <c r="L37" s="24"/>
    </row>
    <row r="38" spans="2:12" s="25" customFormat="1" ht="6.95" customHeight="1" x14ac:dyDescent="0.2">
      <c r="B38" s="24"/>
      <c r="L38" s="24"/>
    </row>
    <row r="39" spans="2:12" s="25" customFormat="1" ht="25.35" customHeight="1" x14ac:dyDescent="0.2">
      <c r="B39" s="24"/>
      <c r="C39" s="94"/>
      <c r="D39" s="95" t="s">
        <v>47</v>
      </c>
      <c r="E39" s="50"/>
      <c r="F39" s="50"/>
      <c r="G39" s="96" t="s">
        <v>48</v>
      </c>
      <c r="H39" s="97" t="s">
        <v>49</v>
      </c>
      <c r="I39" s="50"/>
      <c r="J39" s="98">
        <f>SUM(J30:J37)</f>
        <v>0</v>
      </c>
      <c r="K39" s="99"/>
      <c r="L39" s="24"/>
    </row>
    <row r="40" spans="2:12" s="25" customFormat="1" ht="14.45" customHeight="1" x14ac:dyDescent="0.2">
      <c r="B40" s="24"/>
      <c r="L40" s="24"/>
    </row>
    <row r="41" spans="2:12" ht="14.45" customHeight="1" x14ac:dyDescent="0.2">
      <c r="B41" s="15"/>
      <c r="L41" s="15"/>
    </row>
    <row r="42" spans="2:12" ht="14.45" customHeight="1" x14ac:dyDescent="0.2">
      <c r="B42" s="15"/>
      <c r="L42" s="15"/>
    </row>
    <row r="43" spans="2:12" ht="14.45" customHeight="1" x14ac:dyDescent="0.2">
      <c r="B43" s="15"/>
      <c r="L43" s="15"/>
    </row>
    <row r="44" spans="2:12" ht="14.45" customHeight="1" x14ac:dyDescent="0.2">
      <c r="B44" s="15"/>
      <c r="L44" s="15"/>
    </row>
    <row r="45" spans="2:12" ht="14.45" customHeight="1" x14ac:dyDescent="0.2">
      <c r="B45" s="15"/>
      <c r="L45" s="15"/>
    </row>
    <row r="46" spans="2:12" ht="14.45" customHeight="1" x14ac:dyDescent="0.2">
      <c r="B46" s="15"/>
      <c r="L46" s="15"/>
    </row>
    <row r="47" spans="2:12" ht="14.45" customHeight="1" x14ac:dyDescent="0.2">
      <c r="B47" s="15"/>
      <c r="L47" s="15"/>
    </row>
    <row r="48" spans="2:12" ht="14.45" customHeight="1" x14ac:dyDescent="0.2">
      <c r="B48" s="15"/>
      <c r="L48" s="15"/>
    </row>
    <row r="49" spans="2:12" ht="14.45" customHeight="1" x14ac:dyDescent="0.2">
      <c r="B49" s="15"/>
      <c r="L49" s="15"/>
    </row>
    <row r="50" spans="2:12" s="25" customFormat="1" ht="14.45" customHeight="1" x14ac:dyDescent="0.2">
      <c r="B50" s="24"/>
      <c r="D50" s="34" t="s">
        <v>50</v>
      </c>
      <c r="E50" s="35"/>
      <c r="F50" s="35"/>
      <c r="G50" s="34" t="s">
        <v>51</v>
      </c>
      <c r="H50" s="35"/>
      <c r="I50" s="35"/>
      <c r="J50" s="35"/>
      <c r="K50" s="35"/>
      <c r="L50" s="24"/>
    </row>
    <row r="51" spans="2:12" x14ac:dyDescent="0.2">
      <c r="B51" s="15"/>
      <c r="L51" s="15"/>
    </row>
    <row r="52" spans="2:12" x14ac:dyDescent="0.2">
      <c r="B52" s="15"/>
      <c r="L52" s="15"/>
    </row>
    <row r="53" spans="2:12" x14ac:dyDescent="0.2">
      <c r="B53" s="15"/>
      <c r="L53" s="15"/>
    </row>
    <row r="54" spans="2:12" x14ac:dyDescent="0.2">
      <c r="B54" s="15"/>
      <c r="L54" s="15"/>
    </row>
    <row r="55" spans="2:12" x14ac:dyDescent="0.2">
      <c r="B55" s="15"/>
      <c r="L55" s="15"/>
    </row>
    <row r="56" spans="2:12" x14ac:dyDescent="0.2">
      <c r="B56" s="15"/>
      <c r="L56" s="15"/>
    </row>
    <row r="57" spans="2:12" x14ac:dyDescent="0.2">
      <c r="B57" s="15"/>
      <c r="L57" s="15"/>
    </row>
    <row r="58" spans="2:12" x14ac:dyDescent="0.2">
      <c r="B58" s="15"/>
      <c r="L58" s="15"/>
    </row>
    <row r="59" spans="2:12" x14ac:dyDescent="0.2">
      <c r="B59" s="15"/>
      <c r="L59" s="15"/>
    </row>
    <row r="60" spans="2:12" x14ac:dyDescent="0.2">
      <c r="B60" s="15"/>
      <c r="L60" s="15"/>
    </row>
    <row r="61" spans="2:12" s="25" customFormat="1" ht="12.75" x14ac:dyDescent="0.2">
      <c r="B61" s="24"/>
      <c r="D61" s="36" t="s">
        <v>52</v>
      </c>
      <c r="E61" s="27"/>
      <c r="F61" s="100" t="s">
        <v>53</v>
      </c>
      <c r="G61" s="36" t="s">
        <v>52</v>
      </c>
      <c r="H61" s="27"/>
      <c r="I61" s="27"/>
      <c r="J61" s="101" t="s">
        <v>53</v>
      </c>
      <c r="K61" s="27"/>
      <c r="L61" s="24"/>
    </row>
    <row r="62" spans="2:12" x14ac:dyDescent="0.2">
      <c r="B62" s="15"/>
      <c r="L62" s="15"/>
    </row>
    <row r="63" spans="2:12" x14ac:dyDescent="0.2">
      <c r="B63" s="15"/>
      <c r="L63" s="15"/>
    </row>
    <row r="64" spans="2:12" x14ac:dyDescent="0.2">
      <c r="B64" s="15"/>
      <c r="L64" s="15"/>
    </row>
    <row r="65" spans="2:12" s="25" customFormat="1" ht="12.75" x14ac:dyDescent="0.2">
      <c r="B65" s="24"/>
      <c r="D65" s="34" t="s">
        <v>54</v>
      </c>
      <c r="E65" s="35"/>
      <c r="F65" s="35"/>
      <c r="G65" s="34" t="s">
        <v>55</v>
      </c>
      <c r="H65" s="35"/>
      <c r="I65" s="35"/>
      <c r="J65" s="35"/>
      <c r="K65" s="35"/>
      <c r="L65" s="24"/>
    </row>
    <row r="66" spans="2:12" x14ac:dyDescent="0.2">
      <c r="B66" s="15"/>
      <c r="L66" s="15"/>
    </row>
    <row r="67" spans="2:12" x14ac:dyDescent="0.2">
      <c r="B67" s="15"/>
      <c r="L67" s="15"/>
    </row>
    <row r="68" spans="2:12" x14ac:dyDescent="0.2">
      <c r="B68" s="15"/>
      <c r="L68" s="15"/>
    </row>
    <row r="69" spans="2:12" x14ac:dyDescent="0.2">
      <c r="B69" s="15"/>
      <c r="L69" s="15"/>
    </row>
    <row r="70" spans="2:12" x14ac:dyDescent="0.2">
      <c r="B70" s="15"/>
      <c r="L70" s="15"/>
    </row>
    <row r="71" spans="2:12" x14ac:dyDescent="0.2">
      <c r="B71" s="15"/>
      <c r="L71" s="15"/>
    </row>
    <row r="72" spans="2:12" x14ac:dyDescent="0.2">
      <c r="B72" s="15"/>
      <c r="L72" s="15"/>
    </row>
    <row r="73" spans="2:12" x14ac:dyDescent="0.2">
      <c r="B73" s="15"/>
      <c r="L73" s="15"/>
    </row>
    <row r="74" spans="2:12" x14ac:dyDescent="0.2">
      <c r="B74" s="15"/>
      <c r="L74" s="15"/>
    </row>
    <row r="75" spans="2:12" x14ac:dyDescent="0.2">
      <c r="B75" s="15"/>
      <c r="L75" s="15"/>
    </row>
    <row r="76" spans="2:12" s="25" customFormat="1" ht="12.75" x14ac:dyDescent="0.2">
      <c r="B76" s="24"/>
      <c r="D76" s="36" t="s">
        <v>52</v>
      </c>
      <c r="E76" s="27"/>
      <c r="F76" s="100" t="s">
        <v>53</v>
      </c>
      <c r="G76" s="36" t="s">
        <v>52</v>
      </c>
      <c r="H76" s="27"/>
      <c r="I76" s="27"/>
      <c r="J76" s="101" t="s">
        <v>53</v>
      </c>
      <c r="K76" s="27"/>
      <c r="L76" s="24"/>
    </row>
    <row r="77" spans="2:12" s="25" customFormat="1" ht="14.45" customHeight="1" x14ac:dyDescent="0.2">
      <c r="B77" s="37"/>
      <c r="C77" s="38"/>
      <c r="D77" s="38"/>
      <c r="E77" s="38"/>
      <c r="F77" s="38"/>
      <c r="G77" s="38"/>
      <c r="H77" s="38"/>
      <c r="I77" s="38"/>
      <c r="J77" s="38"/>
      <c r="K77" s="38"/>
      <c r="L77" s="24"/>
    </row>
    <row r="81" spans="2:47" s="25" customFormat="1" ht="6.95" customHeight="1" x14ac:dyDescent="0.2">
      <c r="B81" s="39"/>
      <c r="C81" s="40"/>
      <c r="D81" s="40"/>
      <c r="E81" s="40"/>
      <c r="F81" s="40"/>
      <c r="G81" s="40"/>
      <c r="H81" s="40"/>
      <c r="I81" s="40"/>
      <c r="J81" s="40"/>
      <c r="K81" s="40"/>
      <c r="L81" s="24"/>
    </row>
    <row r="82" spans="2:47" s="25" customFormat="1" ht="24.95" customHeight="1" x14ac:dyDescent="0.2">
      <c r="B82" s="24"/>
      <c r="C82" s="16" t="s">
        <v>193</v>
      </c>
      <c r="L82" s="24"/>
    </row>
    <row r="83" spans="2:47" s="25" customFormat="1" ht="6.95" customHeight="1" x14ac:dyDescent="0.2">
      <c r="B83" s="24"/>
      <c r="L83" s="24"/>
    </row>
    <row r="84" spans="2:47" s="25" customFormat="1" ht="12" customHeight="1" x14ac:dyDescent="0.2">
      <c r="B84" s="24"/>
      <c r="C84" s="21" t="s">
        <v>17</v>
      </c>
      <c r="L84" s="24"/>
    </row>
    <row r="85" spans="2:47" s="25" customFormat="1" ht="16.5" customHeight="1" x14ac:dyDescent="0.2">
      <c r="B85" s="24"/>
      <c r="E85" s="238" t="str">
        <f>E7</f>
        <v>Generální oprava a úprava pavilonu nosorožců - ZHODNOCENÍ</v>
      </c>
      <c r="F85" s="239"/>
      <c r="G85" s="239"/>
      <c r="H85" s="239"/>
      <c r="L85" s="24"/>
    </row>
    <row r="86" spans="2:47" s="25" customFormat="1" ht="12" customHeight="1" x14ac:dyDescent="0.2">
      <c r="B86" s="24"/>
      <c r="C86" s="21" t="s">
        <v>119</v>
      </c>
      <c r="L86" s="24"/>
    </row>
    <row r="87" spans="2:47" s="25" customFormat="1" ht="16.5" customHeight="1" x14ac:dyDescent="0.2">
      <c r="B87" s="24"/>
      <c r="E87" s="223" t="str">
        <f>E9</f>
        <v>1 - SO 01 Pavilon nosorožců - AR + ST - zhodnocení</v>
      </c>
      <c r="F87" s="237"/>
      <c r="G87" s="237"/>
      <c r="H87" s="237"/>
      <c r="L87" s="24"/>
    </row>
    <row r="88" spans="2:47" s="25" customFormat="1" ht="6.95" customHeight="1" x14ac:dyDescent="0.2">
      <c r="B88" s="24"/>
      <c r="L88" s="24"/>
    </row>
    <row r="89" spans="2:47" s="25" customFormat="1" ht="12" customHeight="1" x14ac:dyDescent="0.2">
      <c r="B89" s="24"/>
      <c r="C89" s="21" t="s">
        <v>21</v>
      </c>
      <c r="F89" s="22" t="str">
        <f>F12</f>
        <v>Dvůr Králové nad Labem</v>
      </c>
      <c r="I89" s="21" t="s">
        <v>23</v>
      </c>
      <c r="J89" s="84" t="str">
        <f>IF(J12="","",J12)</f>
        <v>1. 12. 2022</v>
      </c>
      <c r="L89" s="24"/>
    </row>
    <row r="90" spans="2:47" s="25" customFormat="1" ht="6.95" customHeight="1" x14ac:dyDescent="0.2">
      <c r="B90" s="24"/>
      <c r="L90" s="24"/>
    </row>
    <row r="91" spans="2:47" s="25" customFormat="1" ht="40.15" customHeight="1" x14ac:dyDescent="0.2">
      <c r="B91" s="24"/>
      <c r="C91" s="21" t="s">
        <v>25</v>
      </c>
      <c r="F91" s="22" t="str">
        <f>E15</f>
        <v>ZOO Dvůr Králové a.s., Štefánikova 1029, D.K.n.L.</v>
      </c>
      <c r="I91" s="21" t="s">
        <v>31</v>
      </c>
      <c r="J91" s="102" t="str">
        <f>E21</f>
        <v>Projektis DK s r.o., Legionářská 562, D.K.n.L.</v>
      </c>
      <c r="L91" s="24"/>
    </row>
    <row r="92" spans="2:47" s="25" customFormat="1" ht="15.2" customHeight="1" x14ac:dyDescent="0.2">
      <c r="B92" s="24"/>
      <c r="C92" s="21" t="s">
        <v>29</v>
      </c>
      <c r="F92" s="22" t="str">
        <f>IF(E18="","",E18)</f>
        <v>Vyplň údaj</v>
      </c>
      <c r="I92" s="21" t="s">
        <v>34</v>
      </c>
      <c r="J92" s="102" t="str">
        <f>E24</f>
        <v>ing. V. Švehla</v>
      </c>
      <c r="L92" s="24"/>
    </row>
    <row r="93" spans="2:47" s="25" customFormat="1" ht="10.35" customHeight="1" x14ac:dyDescent="0.2">
      <c r="B93" s="24"/>
      <c r="L93" s="24"/>
    </row>
    <row r="94" spans="2:47" s="25" customFormat="1" ht="29.25" customHeight="1" x14ac:dyDescent="0.2">
      <c r="B94" s="24"/>
      <c r="C94" s="103" t="s">
        <v>194</v>
      </c>
      <c r="D94" s="94"/>
      <c r="E94" s="94"/>
      <c r="F94" s="94"/>
      <c r="G94" s="94"/>
      <c r="H94" s="94"/>
      <c r="I94" s="94"/>
      <c r="J94" s="104" t="s">
        <v>195</v>
      </c>
      <c r="K94" s="94"/>
      <c r="L94" s="24"/>
    </row>
    <row r="95" spans="2:47" s="25" customFormat="1" ht="10.35" customHeight="1" x14ac:dyDescent="0.2">
      <c r="B95" s="24"/>
      <c r="L95" s="24"/>
    </row>
    <row r="96" spans="2:47" s="25" customFormat="1" ht="22.9" customHeight="1" x14ac:dyDescent="0.2">
      <c r="B96" s="24"/>
      <c r="C96" s="105" t="s">
        <v>196</v>
      </c>
      <c r="J96" s="89">
        <f>J139</f>
        <v>0</v>
      </c>
      <c r="L96" s="24"/>
      <c r="AU96" s="12" t="s">
        <v>197</v>
      </c>
    </row>
    <row r="97" spans="2:12" s="107" customFormat="1" ht="24.95" customHeight="1" x14ac:dyDescent="0.2">
      <c r="B97" s="106"/>
      <c r="D97" s="108" t="s">
        <v>198</v>
      </c>
      <c r="E97" s="109"/>
      <c r="F97" s="109"/>
      <c r="G97" s="109"/>
      <c r="H97" s="109"/>
      <c r="I97" s="109"/>
      <c r="J97" s="110">
        <f>J140</f>
        <v>0</v>
      </c>
      <c r="L97" s="106"/>
    </row>
    <row r="98" spans="2:12" s="112" customFormat="1" ht="19.899999999999999" customHeight="1" x14ac:dyDescent="0.2">
      <c r="B98" s="111"/>
      <c r="D98" s="113" t="s">
        <v>199</v>
      </c>
      <c r="E98" s="114"/>
      <c r="F98" s="114"/>
      <c r="G98" s="114"/>
      <c r="H98" s="114"/>
      <c r="I98" s="114"/>
      <c r="J98" s="115">
        <f>J141</f>
        <v>0</v>
      </c>
      <c r="L98" s="111"/>
    </row>
    <row r="99" spans="2:12" s="112" customFormat="1" ht="19.899999999999999" customHeight="1" x14ac:dyDescent="0.2">
      <c r="B99" s="111"/>
      <c r="D99" s="113" t="s">
        <v>200</v>
      </c>
      <c r="E99" s="114"/>
      <c r="F99" s="114"/>
      <c r="G99" s="114"/>
      <c r="H99" s="114"/>
      <c r="I99" s="114"/>
      <c r="J99" s="115">
        <f>J157</f>
        <v>0</v>
      </c>
      <c r="L99" s="111"/>
    </row>
    <row r="100" spans="2:12" s="112" customFormat="1" ht="19.899999999999999" customHeight="1" x14ac:dyDescent="0.2">
      <c r="B100" s="111"/>
      <c r="D100" s="113" t="s">
        <v>201</v>
      </c>
      <c r="E100" s="114"/>
      <c r="F100" s="114"/>
      <c r="G100" s="114"/>
      <c r="H100" s="114"/>
      <c r="I100" s="114"/>
      <c r="J100" s="115">
        <f>J168</f>
        <v>0</v>
      </c>
      <c r="L100" s="111"/>
    </row>
    <row r="101" spans="2:12" s="112" customFormat="1" ht="19.899999999999999" customHeight="1" x14ac:dyDescent="0.2">
      <c r="B101" s="111"/>
      <c r="D101" s="113" t="s">
        <v>202</v>
      </c>
      <c r="E101" s="114"/>
      <c r="F101" s="114"/>
      <c r="G101" s="114"/>
      <c r="H101" s="114"/>
      <c r="I101" s="114"/>
      <c r="J101" s="115">
        <f>J213</f>
        <v>0</v>
      </c>
      <c r="L101" s="111"/>
    </row>
    <row r="102" spans="2:12" s="112" customFormat="1" ht="19.899999999999999" customHeight="1" x14ac:dyDescent="0.2">
      <c r="B102" s="111"/>
      <c r="D102" s="113" t="s">
        <v>203</v>
      </c>
      <c r="E102" s="114"/>
      <c r="F102" s="114"/>
      <c r="G102" s="114"/>
      <c r="H102" s="114"/>
      <c r="I102" s="114"/>
      <c r="J102" s="115">
        <f>J239</f>
        <v>0</v>
      </c>
      <c r="L102" s="111"/>
    </row>
    <row r="103" spans="2:12" s="112" customFormat="1" ht="19.899999999999999" customHeight="1" x14ac:dyDescent="0.2">
      <c r="B103" s="111"/>
      <c r="D103" s="113" t="s">
        <v>204</v>
      </c>
      <c r="E103" s="114"/>
      <c r="F103" s="114"/>
      <c r="G103" s="114"/>
      <c r="H103" s="114"/>
      <c r="I103" s="114"/>
      <c r="J103" s="115">
        <f>J421</f>
        <v>0</v>
      </c>
      <c r="L103" s="111"/>
    </row>
    <row r="104" spans="2:12" s="112" customFormat="1" ht="19.899999999999999" customHeight="1" x14ac:dyDescent="0.2">
      <c r="B104" s="111"/>
      <c r="D104" s="113" t="s">
        <v>205</v>
      </c>
      <c r="E104" s="114"/>
      <c r="F104" s="114"/>
      <c r="G104" s="114"/>
      <c r="H104" s="114"/>
      <c r="I104" s="114"/>
      <c r="J104" s="115">
        <f>J535</f>
        <v>0</v>
      </c>
      <c r="L104" s="111"/>
    </row>
    <row r="105" spans="2:12" s="112" customFormat="1" ht="19.899999999999999" customHeight="1" x14ac:dyDescent="0.2">
      <c r="B105" s="111"/>
      <c r="D105" s="113" t="s">
        <v>206</v>
      </c>
      <c r="E105" s="114"/>
      <c r="F105" s="114"/>
      <c r="G105" s="114"/>
      <c r="H105" s="114"/>
      <c r="I105" s="114"/>
      <c r="J105" s="115">
        <f>J544</f>
        <v>0</v>
      </c>
      <c r="L105" s="111"/>
    </row>
    <row r="106" spans="2:12" s="107" customFormat="1" ht="24.95" customHeight="1" x14ac:dyDescent="0.2">
      <c r="B106" s="106"/>
      <c r="D106" s="108" t="s">
        <v>207</v>
      </c>
      <c r="E106" s="109"/>
      <c r="F106" s="109"/>
      <c r="G106" s="109"/>
      <c r="H106" s="109"/>
      <c r="I106" s="109"/>
      <c r="J106" s="110">
        <f>J546</f>
        <v>0</v>
      </c>
      <c r="L106" s="106"/>
    </row>
    <row r="107" spans="2:12" s="112" customFormat="1" ht="19.899999999999999" customHeight="1" x14ac:dyDescent="0.2">
      <c r="B107" s="111"/>
      <c r="D107" s="113" t="s">
        <v>208</v>
      </c>
      <c r="E107" s="114"/>
      <c r="F107" s="114"/>
      <c r="G107" s="114"/>
      <c r="H107" s="114"/>
      <c r="I107" s="114"/>
      <c r="J107" s="115">
        <f>J547</f>
        <v>0</v>
      </c>
      <c r="L107" s="111"/>
    </row>
    <row r="108" spans="2:12" s="112" customFormat="1" ht="19.899999999999999" customHeight="1" x14ac:dyDescent="0.2">
      <c r="B108" s="111"/>
      <c r="D108" s="113" t="s">
        <v>209</v>
      </c>
      <c r="E108" s="114"/>
      <c r="F108" s="114"/>
      <c r="G108" s="114"/>
      <c r="H108" s="114"/>
      <c r="I108" s="114"/>
      <c r="J108" s="115">
        <f>J583</f>
        <v>0</v>
      </c>
      <c r="L108" s="111"/>
    </row>
    <row r="109" spans="2:12" s="112" customFormat="1" ht="19.899999999999999" customHeight="1" x14ac:dyDescent="0.2">
      <c r="B109" s="111"/>
      <c r="D109" s="113" t="s">
        <v>210</v>
      </c>
      <c r="E109" s="114"/>
      <c r="F109" s="114"/>
      <c r="G109" s="114"/>
      <c r="H109" s="114"/>
      <c r="I109" s="114"/>
      <c r="J109" s="115">
        <f>J656</f>
        <v>0</v>
      </c>
      <c r="L109" s="111"/>
    </row>
    <row r="110" spans="2:12" s="112" customFormat="1" ht="19.899999999999999" customHeight="1" x14ac:dyDescent="0.2">
      <c r="B110" s="111"/>
      <c r="D110" s="113" t="s">
        <v>211</v>
      </c>
      <c r="E110" s="114"/>
      <c r="F110" s="114"/>
      <c r="G110" s="114"/>
      <c r="H110" s="114"/>
      <c r="I110" s="114"/>
      <c r="J110" s="115">
        <f>J683</f>
        <v>0</v>
      </c>
      <c r="L110" s="111"/>
    </row>
    <row r="111" spans="2:12" s="112" customFormat="1" ht="19.899999999999999" customHeight="1" x14ac:dyDescent="0.2">
      <c r="B111" s="111"/>
      <c r="D111" s="113" t="s">
        <v>212</v>
      </c>
      <c r="E111" s="114"/>
      <c r="F111" s="114"/>
      <c r="G111" s="114"/>
      <c r="H111" s="114"/>
      <c r="I111" s="114"/>
      <c r="J111" s="115">
        <f>J720</f>
        <v>0</v>
      </c>
      <c r="L111" s="111"/>
    </row>
    <row r="112" spans="2:12" s="112" customFormat="1" ht="19.899999999999999" customHeight="1" x14ac:dyDescent="0.2">
      <c r="B112" s="111"/>
      <c r="D112" s="113" t="s">
        <v>213</v>
      </c>
      <c r="E112" s="114"/>
      <c r="F112" s="114"/>
      <c r="G112" s="114"/>
      <c r="H112" s="114"/>
      <c r="I112" s="114"/>
      <c r="J112" s="115">
        <f>J744</f>
        <v>0</v>
      </c>
      <c r="L112" s="111"/>
    </row>
    <row r="113" spans="2:12" s="112" customFormat="1" ht="19.899999999999999" customHeight="1" x14ac:dyDescent="0.2">
      <c r="B113" s="111"/>
      <c r="D113" s="113" t="s">
        <v>214</v>
      </c>
      <c r="E113" s="114"/>
      <c r="F113" s="114"/>
      <c r="G113" s="114"/>
      <c r="H113" s="114"/>
      <c r="I113" s="114"/>
      <c r="J113" s="115">
        <f>J763</f>
        <v>0</v>
      </c>
      <c r="L113" s="111"/>
    </row>
    <row r="114" spans="2:12" s="112" customFormat="1" ht="19.899999999999999" customHeight="1" x14ac:dyDescent="0.2">
      <c r="B114" s="111"/>
      <c r="D114" s="113" t="s">
        <v>215</v>
      </c>
      <c r="E114" s="114"/>
      <c r="F114" s="114"/>
      <c r="G114" s="114"/>
      <c r="H114" s="114"/>
      <c r="I114" s="114"/>
      <c r="J114" s="115">
        <f>J767</f>
        <v>0</v>
      </c>
      <c r="L114" s="111"/>
    </row>
    <row r="115" spans="2:12" s="112" customFormat="1" ht="19.899999999999999" customHeight="1" x14ac:dyDescent="0.2">
      <c r="B115" s="111"/>
      <c r="D115" s="113" t="s">
        <v>216</v>
      </c>
      <c r="E115" s="114"/>
      <c r="F115" s="114"/>
      <c r="G115" s="114"/>
      <c r="H115" s="114"/>
      <c r="I115" s="114"/>
      <c r="J115" s="115">
        <f>J853</f>
        <v>0</v>
      </c>
      <c r="L115" s="111"/>
    </row>
    <row r="116" spans="2:12" s="112" customFormat="1" ht="19.899999999999999" customHeight="1" x14ac:dyDescent="0.2">
      <c r="B116" s="111"/>
      <c r="D116" s="113" t="s">
        <v>217</v>
      </c>
      <c r="E116" s="114"/>
      <c r="F116" s="114"/>
      <c r="G116" s="114"/>
      <c r="H116" s="114"/>
      <c r="I116" s="114"/>
      <c r="J116" s="115">
        <f>J896</f>
        <v>0</v>
      </c>
      <c r="L116" s="111"/>
    </row>
    <row r="117" spans="2:12" s="112" customFormat="1" ht="19.899999999999999" customHeight="1" x14ac:dyDescent="0.2">
      <c r="B117" s="111"/>
      <c r="D117" s="113" t="s">
        <v>218</v>
      </c>
      <c r="E117" s="114"/>
      <c r="F117" s="114"/>
      <c r="G117" s="114"/>
      <c r="H117" s="114"/>
      <c r="I117" s="114"/>
      <c r="J117" s="115">
        <f>J917</f>
        <v>0</v>
      </c>
      <c r="L117" s="111"/>
    </row>
    <row r="118" spans="2:12" s="112" customFormat="1" ht="19.899999999999999" customHeight="1" x14ac:dyDescent="0.2">
      <c r="B118" s="111"/>
      <c r="D118" s="113" t="s">
        <v>219</v>
      </c>
      <c r="E118" s="114"/>
      <c r="F118" s="114"/>
      <c r="G118" s="114"/>
      <c r="H118" s="114"/>
      <c r="I118" s="114"/>
      <c r="J118" s="115">
        <f>J943</f>
        <v>0</v>
      </c>
      <c r="L118" s="111"/>
    </row>
    <row r="119" spans="2:12" s="112" customFormat="1" ht="19.899999999999999" customHeight="1" x14ac:dyDescent="0.2">
      <c r="B119" s="111"/>
      <c r="D119" s="113" t="s">
        <v>220</v>
      </c>
      <c r="E119" s="114"/>
      <c r="F119" s="114"/>
      <c r="G119" s="114"/>
      <c r="H119" s="114"/>
      <c r="I119" s="114"/>
      <c r="J119" s="115">
        <f>J956</f>
        <v>0</v>
      </c>
      <c r="L119" s="111"/>
    </row>
    <row r="120" spans="2:12" s="25" customFormat="1" ht="21.75" customHeight="1" x14ac:dyDescent="0.2">
      <c r="B120" s="24"/>
      <c r="L120" s="24"/>
    </row>
    <row r="121" spans="2:12" s="25" customFormat="1" ht="6.95" customHeight="1" x14ac:dyDescent="0.2">
      <c r="B121" s="37"/>
      <c r="C121" s="38"/>
      <c r="D121" s="38"/>
      <c r="E121" s="38"/>
      <c r="F121" s="38"/>
      <c r="G121" s="38"/>
      <c r="H121" s="38"/>
      <c r="I121" s="38"/>
      <c r="J121" s="38"/>
      <c r="K121" s="38"/>
      <c r="L121" s="24"/>
    </row>
    <row r="125" spans="2:12" s="25" customFormat="1" ht="6.95" customHeight="1" x14ac:dyDescent="0.2">
      <c r="B125" s="39"/>
      <c r="C125" s="40"/>
      <c r="D125" s="40"/>
      <c r="E125" s="40"/>
      <c r="F125" s="40"/>
      <c r="G125" s="40"/>
      <c r="H125" s="40"/>
      <c r="I125" s="40"/>
      <c r="J125" s="40"/>
      <c r="K125" s="40"/>
      <c r="L125" s="24"/>
    </row>
    <row r="126" spans="2:12" s="25" customFormat="1" ht="24.95" customHeight="1" x14ac:dyDescent="0.2">
      <c r="B126" s="24"/>
      <c r="C126" s="16" t="s">
        <v>221</v>
      </c>
      <c r="L126" s="24"/>
    </row>
    <row r="127" spans="2:12" s="25" customFormat="1" ht="6.95" customHeight="1" x14ac:dyDescent="0.2">
      <c r="B127" s="24"/>
      <c r="L127" s="24"/>
    </row>
    <row r="128" spans="2:12" s="25" customFormat="1" ht="12" customHeight="1" x14ac:dyDescent="0.2">
      <c r="B128" s="24"/>
      <c r="C128" s="21" t="s">
        <v>17</v>
      </c>
      <c r="L128" s="24"/>
    </row>
    <row r="129" spans="2:65" s="25" customFormat="1" ht="16.5" customHeight="1" x14ac:dyDescent="0.2">
      <c r="B129" s="24"/>
      <c r="E129" s="238" t="str">
        <f>E7</f>
        <v>Generální oprava a úprava pavilonu nosorožců - ZHODNOCENÍ</v>
      </c>
      <c r="F129" s="239"/>
      <c r="G129" s="239"/>
      <c r="H129" s="239"/>
      <c r="L129" s="24"/>
    </row>
    <row r="130" spans="2:65" s="25" customFormat="1" ht="12" customHeight="1" x14ac:dyDescent="0.2">
      <c r="B130" s="24"/>
      <c r="C130" s="21" t="s">
        <v>119</v>
      </c>
      <c r="L130" s="24"/>
    </row>
    <row r="131" spans="2:65" s="25" customFormat="1" ht="16.5" customHeight="1" x14ac:dyDescent="0.2">
      <c r="B131" s="24"/>
      <c r="E131" s="223" t="str">
        <f>E9</f>
        <v>1 - SO 01 Pavilon nosorožců - AR + ST - zhodnocení</v>
      </c>
      <c r="F131" s="237"/>
      <c r="G131" s="237"/>
      <c r="H131" s="237"/>
      <c r="L131" s="24"/>
    </row>
    <row r="132" spans="2:65" s="25" customFormat="1" ht="6.95" customHeight="1" x14ac:dyDescent="0.2">
      <c r="B132" s="24"/>
      <c r="L132" s="24"/>
    </row>
    <row r="133" spans="2:65" s="25" customFormat="1" ht="12" customHeight="1" x14ac:dyDescent="0.2">
      <c r="B133" s="24"/>
      <c r="C133" s="21" t="s">
        <v>21</v>
      </c>
      <c r="F133" s="22" t="str">
        <f>F12</f>
        <v>Dvůr Králové nad Labem</v>
      </c>
      <c r="I133" s="21" t="s">
        <v>23</v>
      </c>
      <c r="J133" s="84" t="str">
        <f>IF(J12="","",J12)</f>
        <v>1. 12. 2022</v>
      </c>
      <c r="L133" s="24"/>
    </row>
    <row r="134" spans="2:65" s="25" customFormat="1" ht="6.95" customHeight="1" x14ac:dyDescent="0.2">
      <c r="B134" s="24"/>
      <c r="L134" s="24"/>
    </row>
    <row r="135" spans="2:65" s="25" customFormat="1" ht="40.15" customHeight="1" x14ac:dyDescent="0.2">
      <c r="B135" s="24"/>
      <c r="C135" s="21" t="s">
        <v>25</v>
      </c>
      <c r="F135" s="22" t="str">
        <f>E15</f>
        <v>ZOO Dvůr Králové a.s., Štefánikova 1029, D.K.n.L.</v>
      </c>
      <c r="I135" s="21" t="s">
        <v>31</v>
      </c>
      <c r="J135" s="102" t="str">
        <f>E21</f>
        <v>Projektis DK s r.o., Legionářská 562, D.K.n.L.</v>
      </c>
      <c r="L135" s="24"/>
    </row>
    <row r="136" spans="2:65" s="25" customFormat="1" ht="15.2" customHeight="1" x14ac:dyDescent="0.2">
      <c r="B136" s="24"/>
      <c r="C136" s="21" t="s">
        <v>29</v>
      </c>
      <c r="F136" s="22" t="str">
        <f>IF(E18="","",E18)</f>
        <v>Vyplň údaj</v>
      </c>
      <c r="I136" s="21" t="s">
        <v>34</v>
      </c>
      <c r="J136" s="102" t="str">
        <f>E24</f>
        <v>ing. V. Švehla</v>
      </c>
      <c r="L136" s="24"/>
    </row>
    <row r="137" spans="2:65" s="25" customFormat="1" ht="10.35" customHeight="1" x14ac:dyDescent="0.2">
      <c r="B137" s="24"/>
      <c r="L137" s="24"/>
    </row>
    <row r="138" spans="2:65" s="120" customFormat="1" ht="29.25" customHeight="1" x14ac:dyDescent="0.2">
      <c r="B138" s="116"/>
      <c r="C138" s="117" t="s">
        <v>222</v>
      </c>
      <c r="D138" s="118" t="s">
        <v>62</v>
      </c>
      <c r="E138" s="118" t="s">
        <v>58</v>
      </c>
      <c r="F138" s="118" t="s">
        <v>59</v>
      </c>
      <c r="G138" s="118" t="s">
        <v>223</v>
      </c>
      <c r="H138" s="118" t="s">
        <v>224</v>
      </c>
      <c r="I138" s="118" t="s">
        <v>225</v>
      </c>
      <c r="J138" s="118" t="s">
        <v>195</v>
      </c>
      <c r="K138" s="119" t="s">
        <v>226</v>
      </c>
      <c r="L138" s="116"/>
      <c r="M138" s="52" t="s">
        <v>1</v>
      </c>
      <c r="N138" s="53" t="s">
        <v>41</v>
      </c>
      <c r="O138" s="53" t="s">
        <v>227</v>
      </c>
      <c r="P138" s="53" t="s">
        <v>228</v>
      </c>
      <c r="Q138" s="53" t="s">
        <v>229</v>
      </c>
      <c r="R138" s="53" t="s">
        <v>230</v>
      </c>
      <c r="S138" s="53" t="s">
        <v>231</v>
      </c>
      <c r="T138" s="54" t="s">
        <v>232</v>
      </c>
    </row>
    <row r="139" spans="2:65" s="25" customFormat="1" ht="22.9" customHeight="1" x14ac:dyDescent="0.25">
      <c r="B139" s="24"/>
      <c r="C139" s="58" t="s">
        <v>233</v>
      </c>
      <c r="J139" s="121">
        <f>BK139</f>
        <v>0</v>
      </c>
      <c r="L139" s="24"/>
      <c r="M139" s="55"/>
      <c r="N139" s="47"/>
      <c r="O139" s="47"/>
      <c r="P139" s="122">
        <f>P140+P546</f>
        <v>0</v>
      </c>
      <c r="Q139" s="47"/>
      <c r="R139" s="122">
        <f>R140+R546</f>
        <v>223.19426142546499</v>
      </c>
      <c r="S139" s="47"/>
      <c r="T139" s="123">
        <f>T140+T546</f>
        <v>148.67955082</v>
      </c>
      <c r="AT139" s="12" t="s">
        <v>76</v>
      </c>
      <c r="AU139" s="12" t="s">
        <v>197</v>
      </c>
      <c r="BK139" s="124">
        <f>BK140+BK546</f>
        <v>0</v>
      </c>
    </row>
    <row r="140" spans="2:65" s="126" customFormat="1" ht="25.9" customHeight="1" x14ac:dyDescent="0.2">
      <c r="B140" s="125"/>
      <c r="D140" s="127" t="s">
        <v>76</v>
      </c>
      <c r="E140" s="128" t="s">
        <v>234</v>
      </c>
      <c r="F140" s="128" t="s">
        <v>235</v>
      </c>
      <c r="J140" s="129">
        <f>BK140</f>
        <v>0</v>
      </c>
      <c r="L140" s="125"/>
      <c r="M140" s="130"/>
      <c r="P140" s="131">
        <f>P141+P157+P168+P213+P239+P421+P535+P544</f>
        <v>0</v>
      </c>
      <c r="R140" s="131">
        <f>R141+R157+R168+R213+R239+R421+R535+R544</f>
        <v>193.144268850684</v>
      </c>
      <c r="T140" s="132">
        <f>T141+T157+T168+T213+T239+T421+T535+T544</f>
        <v>137.35065299999999</v>
      </c>
      <c r="AR140" s="127" t="s">
        <v>8</v>
      </c>
      <c r="AT140" s="133" t="s">
        <v>76</v>
      </c>
      <c r="AU140" s="133" t="s">
        <v>77</v>
      </c>
      <c r="AY140" s="127" t="s">
        <v>236</v>
      </c>
      <c r="BK140" s="134">
        <f>BK141+BK157+BK168+BK213+BK239+BK421+BK535+BK544</f>
        <v>0</v>
      </c>
    </row>
    <row r="141" spans="2:65" s="126" customFormat="1" ht="22.9" customHeight="1" x14ac:dyDescent="0.2">
      <c r="B141" s="125"/>
      <c r="D141" s="127" t="s">
        <v>76</v>
      </c>
      <c r="E141" s="135" t="s">
        <v>8</v>
      </c>
      <c r="F141" s="135" t="s">
        <v>237</v>
      </c>
      <c r="J141" s="136">
        <f>BK141</f>
        <v>0</v>
      </c>
      <c r="L141" s="125"/>
      <c r="M141" s="130"/>
      <c r="P141" s="131">
        <f>SUM(P142:P156)</f>
        <v>0</v>
      </c>
      <c r="R141" s="131">
        <f>SUM(R142:R156)</f>
        <v>0</v>
      </c>
      <c r="T141" s="132">
        <f>SUM(T142:T156)</f>
        <v>0</v>
      </c>
      <c r="AR141" s="127" t="s">
        <v>8</v>
      </c>
      <c r="AT141" s="133" t="s">
        <v>76</v>
      </c>
      <c r="AU141" s="133" t="s">
        <v>8</v>
      </c>
      <c r="AY141" s="127" t="s">
        <v>236</v>
      </c>
      <c r="BK141" s="134">
        <f>SUM(BK142:BK156)</f>
        <v>0</v>
      </c>
    </row>
    <row r="142" spans="2:65" s="25" customFormat="1" ht="37.9" customHeight="1" x14ac:dyDescent="0.2">
      <c r="B142" s="24"/>
      <c r="C142" s="137" t="s">
        <v>94</v>
      </c>
      <c r="D142" s="137" t="s">
        <v>238</v>
      </c>
      <c r="E142" s="138" t="s">
        <v>239</v>
      </c>
      <c r="F142" s="139" t="s">
        <v>240</v>
      </c>
      <c r="G142" s="140" t="s">
        <v>241</v>
      </c>
      <c r="H142" s="141">
        <v>39.091000000000001</v>
      </c>
      <c r="I142" s="4"/>
      <c r="J142" s="142">
        <f>ROUND(I142*H142,0)</f>
        <v>0</v>
      </c>
      <c r="K142" s="139" t="s">
        <v>242</v>
      </c>
      <c r="L142" s="24"/>
      <c r="M142" s="143" t="s">
        <v>1</v>
      </c>
      <c r="N142" s="144" t="s">
        <v>42</v>
      </c>
      <c r="P142" s="145">
        <f>O142*H142</f>
        <v>0</v>
      </c>
      <c r="Q142" s="145">
        <v>0</v>
      </c>
      <c r="R142" s="145">
        <f>Q142*H142</f>
        <v>0</v>
      </c>
      <c r="S142" s="145">
        <v>0</v>
      </c>
      <c r="T142" s="146">
        <f>S142*H142</f>
        <v>0</v>
      </c>
      <c r="AR142" s="147" t="s">
        <v>91</v>
      </c>
      <c r="AT142" s="147" t="s">
        <v>238</v>
      </c>
      <c r="AU142" s="147" t="s">
        <v>85</v>
      </c>
      <c r="AY142" s="12" t="s">
        <v>236</v>
      </c>
      <c r="BE142" s="148">
        <f>IF(N142="základní",J142,0)</f>
        <v>0</v>
      </c>
      <c r="BF142" s="148">
        <f>IF(N142="snížená",J142,0)</f>
        <v>0</v>
      </c>
      <c r="BG142" s="148">
        <f>IF(N142="zákl. přenesená",J142,0)</f>
        <v>0</v>
      </c>
      <c r="BH142" s="148">
        <f>IF(N142="sníž. přenesená",J142,0)</f>
        <v>0</v>
      </c>
      <c r="BI142" s="148">
        <f>IF(N142="nulová",J142,0)</f>
        <v>0</v>
      </c>
      <c r="BJ142" s="12" t="s">
        <v>8</v>
      </c>
      <c r="BK142" s="148">
        <f>ROUND(I142*H142,0)</f>
        <v>0</v>
      </c>
      <c r="BL142" s="12" t="s">
        <v>91</v>
      </c>
      <c r="BM142" s="147" t="s">
        <v>243</v>
      </c>
    </row>
    <row r="143" spans="2:65" s="150" customFormat="1" x14ac:dyDescent="0.2">
      <c r="B143" s="149"/>
      <c r="D143" s="151" t="s">
        <v>244</v>
      </c>
      <c r="E143" s="152" t="s">
        <v>1</v>
      </c>
      <c r="F143" s="153" t="s">
        <v>245</v>
      </c>
      <c r="H143" s="154">
        <v>14.058999999999999</v>
      </c>
      <c r="I143" s="5"/>
      <c r="L143" s="149"/>
      <c r="M143" s="155"/>
      <c r="T143" s="156"/>
      <c r="AT143" s="152" t="s">
        <v>244</v>
      </c>
      <c r="AU143" s="152" t="s">
        <v>85</v>
      </c>
      <c r="AV143" s="150" t="s">
        <v>85</v>
      </c>
      <c r="AW143" s="150" t="s">
        <v>33</v>
      </c>
      <c r="AX143" s="150" t="s">
        <v>77</v>
      </c>
      <c r="AY143" s="152" t="s">
        <v>236</v>
      </c>
    </row>
    <row r="144" spans="2:65" s="150" customFormat="1" x14ac:dyDescent="0.2">
      <c r="B144" s="149"/>
      <c r="D144" s="151" t="s">
        <v>244</v>
      </c>
      <c r="E144" s="152" t="s">
        <v>1</v>
      </c>
      <c r="F144" s="153" t="s">
        <v>246</v>
      </c>
      <c r="H144" s="154">
        <v>16.452999999999999</v>
      </c>
      <c r="I144" s="5"/>
      <c r="L144" s="149"/>
      <c r="M144" s="155"/>
      <c r="T144" s="156"/>
      <c r="AT144" s="152" t="s">
        <v>244</v>
      </c>
      <c r="AU144" s="152" t="s">
        <v>85</v>
      </c>
      <c r="AV144" s="150" t="s">
        <v>85</v>
      </c>
      <c r="AW144" s="150" t="s">
        <v>33</v>
      </c>
      <c r="AX144" s="150" t="s">
        <v>77</v>
      </c>
      <c r="AY144" s="152" t="s">
        <v>236</v>
      </c>
    </row>
    <row r="145" spans="2:65" s="150" customFormat="1" x14ac:dyDescent="0.2">
      <c r="B145" s="149"/>
      <c r="D145" s="151" t="s">
        <v>244</v>
      </c>
      <c r="E145" s="152" t="s">
        <v>1</v>
      </c>
      <c r="F145" s="153" t="s">
        <v>247</v>
      </c>
      <c r="H145" s="154">
        <v>8.5790000000000006</v>
      </c>
      <c r="I145" s="5"/>
      <c r="L145" s="149"/>
      <c r="M145" s="155"/>
      <c r="T145" s="156"/>
      <c r="AT145" s="152" t="s">
        <v>244</v>
      </c>
      <c r="AU145" s="152" t="s">
        <v>85</v>
      </c>
      <c r="AV145" s="150" t="s">
        <v>85</v>
      </c>
      <c r="AW145" s="150" t="s">
        <v>33</v>
      </c>
      <c r="AX145" s="150" t="s">
        <v>77</v>
      </c>
      <c r="AY145" s="152" t="s">
        <v>236</v>
      </c>
    </row>
    <row r="146" spans="2:65" s="158" customFormat="1" x14ac:dyDescent="0.2">
      <c r="B146" s="157"/>
      <c r="D146" s="151" t="s">
        <v>244</v>
      </c>
      <c r="E146" s="159" t="s">
        <v>103</v>
      </c>
      <c r="F146" s="160" t="s">
        <v>248</v>
      </c>
      <c r="H146" s="161">
        <v>39.091000000000001</v>
      </c>
      <c r="I146" s="6"/>
      <c r="L146" s="157"/>
      <c r="M146" s="162"/>
      <c r="T146" s="163"/>
      <c r="AT146" s="159" t="s">
        <v>244</v>
      </c>
      <c r="AU146" s="159" t="s">
        <v>85</v>
      </c>
      <c r="AV146" s="158" t="s">
        <v>88</v>
      </c>
      <c r="AW146" s="158" t="s">
        <v>33</v>
      </c>
      <c r="AX146" s="158" t="s">
        <v>8</v>
      </c>
      <c r="AY146" s="159" t="s">
        <v>236</v>
      </c>
    </row>
    <row r="147" spans="2:65" s="25" customFormat="1" ht="37.9" customHeight="1" x14ac:dyDescent="0.2">
      <c r="B147" s="24"/>
      <c r="C147" s="137" t="s">
        <v>249</v>
      </c>
      <c r="D147" s="137" t="s">
        <v>238</v>
      </c>
      <c r="E147" s="138" t="s">
        <v>250</v>
      </c>
      <c r="F147" s="139" t="s">
        <v>251</v>
      </c>
      <c r="G147" s="140" t="s">
        <v>241</v>
      </c>
      <c r="H147" s="141">
        <v>39.091000000000001</v>
      </c>
      <c r="I147" s="4"/>
      <c r="J147" s="142">
        <f>ROUND(I147*H147,0)</f>
        <v>0</v>
      </c>
      <c r="K147" s="139" t="s">
        <v>242</v>
      </c>
      <c r="L147" s="24"/>
      <c r="M147" s="143" t="s">
        <v>1</v>
      </c>
      <c r="N147" s="144" t="s">
        <v>42</v>
      </c>
      <c r="P147" s="145">
        <f>O147*H147</f>
        <v>0</v>
      </c>
      <c r="Q147" s="145">
        <v>0</v>
      </c>
      <c r="R147" s="145">
        <f>Q147*H147</f>
        <v>0</v>
      </c>
      <c r="S147" s="145">
        <v>0</v>
      </c>
      <c r="T147" s="146">
        <f>S147*H147</f>
        <v>0</v>
      </c>
      <c r="AR147" s="147" t="s">
        <v>91</v>
      </c>
      <c r="AT147" s="147" t="s">
        <v>238</v>
      </c>
      <c r="AU147" s="147" t="s">
        <v>85</v>
      </c>
      <c r="AY147" s="12" t="s">
        <v>236</v>
      </c>
      <c r="BE147" s="148">
        <f>IF(N147="základní",J147,0)</f>
        <v>0</v>
      </c>
      <c r="BF147" s="148">
        <f>IF(N147="snížená",J147,0)</f>
        <v>0</v>
      </c>
      <c r="BG147" s="148">
        <f>IF(N147="zákl. přenesená",J147,0)</f>
        <v>0</v>
      </c>
      <c r="BH147" s="148">
        <f>IF(N147="sníž. přenesená",J147,0)</f>
        <v>0</v>
      </c>
      <c r="BI147" s="148">
        <f>IF(N147="nulová",J147,0)</f>
        <v>0</v>
      </c>
      <c r="BJ147" s="12" t="s">
        <v>8</v>
      </c>
      <c r="BK147" s="148">
        <f>ROUND(I147*H147,0)</f>
        <v>0</v>
      </c>
      <c r="BL147" s="12" t="s">
        <v>91</v>
      </c>
      <c r="BM147" s="147" t="s">
        <v>252</v>
      </c>
    </row>
    <row r="148" spans="2:65" s="150" customFormat="1" x14ac:dyDescent="0.2">
      <c r="B148" s="149"/>
      <c r="D148" s="151" t="s">
        <v>244</v>
      </c>
      <c r="E148" s="152" t="s">
        <v>1</v>
      </c>
      <c r="F148" s="153" t="s">
        <v>103</v>
      </c>
      <c r="H148" s="154">
        <v>39.091000000000001</v>
      </c>
      <c r="I148" s="5"/>
      <c r="L148" s="149"/>
      <c r="M148" s="155"/>
      <c r="T148" s="156"/>
      <c r="AT148" s="152" t="s">
        <v>244</v>
      </c>
      <c r="AU148" s="152" t="s">
        <v>85</v>
      </c>
      <c r="AV148" s="150" t="s">
        <v>85</v>
      </c>
      <c r="AW148" s="150" t="s">
        <v>33</v>
      </c>
      <c r="AX148" s="150" t="s">
        <v>77</v>
      </c>
      <c r="AY148" s="152" t="s">
        <v>236</v>
      </c>
    </row>
    <row r="149" spans="2:65" s="158" customFormat="1" x14ac:dyDescent="0.2">
      <c r="B149" s="157"/>
      <c r="D149" s="151" t="s">
        <v>244</v>
      </c>
      <c r="E149" s="159" t="s">
        <v>1</v>
      </c>
      <c r="F149" s="160" t="s">
        <v>253</v>
      </c>
      <c r="H149" s="161">
        <v>39.091000000000001</v>
      </c>
      <c r="I149" s="6"/>
      <c r="L149" s="157"/>
      <c r="M149" s="162"/>
      <c r="T149" s="163"/>
      <c r="AT149" s="159" t="s">
        <v>244</v>
      </c>
      <c r="AU149" s="159" t="s">
        <v>85</v>
      </c>
      <c r="AV149" s="158" t="s">
        <v>88</v>
      </c>
      <c r="AW149" s="158" t="s">
        <v>33</v>
      </c>
      <c r="AX149" s="158" t="s">
        <v>8</v>
      </c>
      <c r="AY149" s="159" t="s">
        <v>236</v>
      </c>
    </row>
    <row r="150" spans="2:65" s="25" customFormat="1" ht="37.9" customHeight="1" x14ac:dyDescent="0.2">
      <c r="B150" s="24"/>
      <c r="C150" s="137" t="s">
        <v>254</v>
      </c>
      <c r="D150" s="137" t="s">
        <v>238</v>
      </c>
      <c r="E150" s="138" t="s">
        <v>255</v>
      </c>
      <c r="F150" s="139" t="s">
        <v>256</v>
      </c>
      <c r="G150" s="140" t="s">
        <v>241</v>
      </c>
      <c r="H150" s="141">
        <v>781.82</v>
      </c>
      <c r="I150" s="4"/>
      <c r="J150" s="142">
        <f>ROUND(I150*H150,0)</f>
        <v>0</v>
      </c>
      <c r="K150" s="139" t="s">
        <v>242</v>
      </c>
      <c r="L150" s="24"/>
      <c r="M150" s="143" t="s">
        <v>1</v>
      </c>
      <c r="N150" s="144" t="s">
        <v>42</v>
      </c>
      <c r="P150" s="145">
        <f>O150*H150</f>
        <v>0</v>
      </c>
      <c r="Q150" s="145">
        <v>0</v>
      </c>
      <c r="R150" s="145">
        <f>Q150*H150</f>
        <v>0</v>
      </c>
      <c r="S150" s="145">
        <v>0</v>
      </c>
      <c r="T150" s="146">
        <f>S150*H150</f>
        <v>0</v>
      </c>
      <c r="AR150" s="147" t="s">
        <v>91</v>
      </c>
      <c r="AT150" s="147" t="s">
        <v>238</v>
      </c>
      <c r="AU150" s="147" t="s">
        <v>85</v>
      </c>
      <c r="AY150" s="12" t="s">
        <v>236</v>
      </c>
      <c r="BE150" s="148">
        <f>IF(N150="základní",J150,0)</f>
        <v>0</v>
      </c>
      <c r="BF150" s="148">
        <f>IF(N150="snížená",J150,0)</f>
        <v>0</v>
      </c>
      <c r="BG150" s="148">
        <f>IF(N150="zákl. přenesená",J150,0)</f>
        <v>0</v>
      </c>
      <c r="BH150" s="148">
        <f>IF(N150="sníž. přenesená",J150,0)</f>
        <v>0</v>
      </c>
      <c r="BI150" s="148">
        <f>IF(N150="nulová",J150,0)</f>
        <v>0</v>
      </c>
      <c r="BJ150" s="12" t="s">
        <v>8</v>
      </c>
      <c r="BK150" s="148">
        <f>ROUND(I150*H150,0)</f>
        <v>0</v>
      </c>
      <c r="BL150" s="12" t="s">
        <v>91</v>
      </c>
      <c r="BM150" s="147" t="s">
        <v>257</v>
      </c>
    </row>
    <row r="151" spans="2:65" s="150" customFormat="1" x14ac:dyDescent="0.2">
      <c r="B151" s="149"/>
      <c r="D151" s="151" t="s">
        <v>244</v>
      </c>
      <c r="E151" s="152" t="s">
        <v>1</v>
      </c>
      <c r="F151" s="153" t="s">
        <v>103</v>
      </c>
      <c r="H151" s="154">
        <v>39.091000000000001</v>
      </c>
      <c r="I151" s="5"/>
      <c r="L151" s="149"/>
      <c r="M151" s="155"/>
      <c r="T151" s="156"/>
      <c r="AT151" s="152" t="s">
        <v>244</v>
      </c>
      <c r="AU151" s="152" t="s">
        <v>85</v>
      </c>
      <c r="AV151" s="150" t="s">
        <v>85</v>
      </c>
      <c r="AW151" s="150" t="s">
        <v>33</v>
      </c>
      <c r="AX151" s="150" t="s">
        <v>77</v>
      </c>
      <c r="AY151" s="152" t="s">
        <v>236</v>
      </c>
    </row>
    <row r="152" spans="2:65" s="158" customFormat="1" x14ac:dyDescent="0.2">
      <c r="B152" s="157"/>
      <c r="D152" s="151" t="s">
        <v>244</v>
      </c>
      <c r="E152" s="159" t="s">
        <v>1</v>
      </c>
      <c r="F152" s="160" t="s">
        <v>253</v>
      </c>
      <c r="H152" s="161">
        <v>39.091000000000001</v>
      </c>
      <c r="I152" s="6"/>
      <c r="L152" s="157"/>
      <c r="M152" s="162"/>
      <c r="T152" s="163"/>
      <c r="AT152" s="159" t="s">
        <v>244</v>
      </c>
      <c r="AU152" s="159" t="s">
        <v>85</v>
      </c>
      <c r="AV152" s="158" t="s">
        <v>88</v>
      </c>
      <c r="AW152" s="158" t="s">
        <v>33</v>
      </c>
      <c r="AX152" s="158" t="s">
        <v>8</v>
      </c>
      <c r="AY152" s="159" t="s">
        <v>236</v>
      </c>
    </row>
    <row r="153" spans="2:65" s="150" customFormat="1" x14ac:dyDescent="0.2">
      <c r="B153" s="149"/>
      <c r="D153" s="151" t="s">
        <v>244</v>
      </c>
      <c r="F153" s="153" t="s">
        <v>258</v>
      </c>
      <c r="H153" s="154">
        <v>781.82</v>
      </c>
      <c r="I153" s="5"/>
      <c r="L153" s="149"/>
      <c r="M153" s="155"/>
      <c r="T153" s="156"/>
      <c r="AT153" s="152" t="s">
        <v>244</v>
      </c>
      <c r="AU153" s="152" t="s">
        <v>85</v>
      </c>
      <c r="AV153" s="150" t="s">
        <v>85</v>
      </c>
      <c r="AW153" s="150" t="s">
        <v>3</v>
      </c>
      <c r="AX153" s="150" t="s">
        <v>8</v>
      </c>
      <c r="AY153" s="152" t="s">
        <v>236</v>
      </c>
    </row>
    <row r="154" spans="2:65" s="25" customFormat="1" ht="33" customHeight="1" x14ac:dyDescent="0.2">
      <c r="B154" s="24"/>
      <c r="C154" s="137" t="s">
        <v>259</v>
      </c>
      <c r="D154" s="137" t="s">
        <v>238</v>
      </c>
      <c r="E154" s="138" t="s">
        <v>260</v>
      </c>
      <c r="F154" s="139" t="s">
        <v>261</v>
      </c>
      <c r="G154" s="140" t="s">
        <v>262</v>
      </c>
      <c r="H154" s="141">
        <v>70.364000000000004</v>
      </c>
      <c r="I154" s="4"/>
      <c r="J154" s="142">
        <f>ROUND(I154*H154,0)</f>
        <v>0</v>
      </c>
      <c r="K154" s="139" t="s">
        <v>242</v>
      </c>
      <c r="L154" s="24"/>
      <c r="M154" s="143" t="s">
        <v>1</v>
      </c>
      <c r="N154" s="144" t="s">
        <v>42</v>
      </c>
      <c r="P154" s="145">
        <f>O154*H154</f>
        <v>0</v>
      </c>
      <c r="Q154" s="145">
        <v>0</v>
      </c>
      <c r="R154" s="145">
        <f>Q154*H154</f>
        <v>0</v>
      </c>
      <c r="S154" s="145">
        <v>0</v>
      </c>
      <c r="T154" s="146">
        <f>S154*H154</f>
        <v>0</v>
      </c>
      <c r="AR154" s="147" t="s">
        <v>91</v>
      </c>
      <c r="AT154" s="147" t="s">
        <v>238</v>
      </c>
      <c r="AU154" s="147" t="s">
        <v>85</v>
      </c>
      <c r="AY154" s="12" t="s">
        <v>236</v>
      </c>
      <c r="BE154" s="148">
        <f>IF(N154="základní",J154,0)</f>
        <v>0</v>
      </c>
      <c r="BF154" s="148">
        <f>IF(N154="snížená",J154,0)</f>
        <v>0</v>
      </c>
      <c r="BG154" s="148">
        <f>IF(N154="zákl. přenesená",J154,0)</f>
        <v>0</v>
      </c>
      <c r="BH154" s="148">
        <f>IF(N154="sníž. přenesená",J154,0)</f>
        <v>0</v>
      </c>
      <c r="BI154" s="148">
        <f>IF(N154="nulová",J154,0)</f>
        <v>0</v>
      </c>
      <c r="BJ154" s="12" t="s">
        <v>8</v>
      </c>
      <c r="BK154" s="148">
        <f>ROUND(I154*H154,0)</f>
        <v>0</v>
      </c>
      <c r="BL154" s="12" t="s">
        <v>91</v>
      </c>
      <c r="BM154" s="147" t="s">
        <v>263</v>
      </c>
    </row>
    <row r="155" spans="2:65" s="150" customFormat="1" x14ac:dyDescent="0.2">
      <c r="B155" s="149"/>
      <c r="D155" s="151" t="s">
        <v>244</v>
      </c>
      <c r="E155" s="152" t="s">
        <v>1</v>
      </c>
      <c r="F155" s="153" t="s">
        <v>264</v>
      </c>
      <c r="H155" s="154">
        <v>70.364000000000004</v>
      </c>
      <c r="I155" s="5"/>
      <c r="L155" s="149"/>
      <c r="M155" s="155"/>
      <c r="T155" s="156"/>
      <c r="AT155" s="152" t="s">
        <v>244</v>
      </c>
      <c r="AU155" s="152" t="s">
        <v>85</v>
      </c>
      <c r="AV155" s="150" t="s">
        <v>85</v>
      </c>
      <c r="AW155" s="150" t="s">
        <v>33</v>
      </c>
      <c r="AX155" s="150" t="s">
        <v>77</v>
      </c>
      <c r="AY155" s="152" t="s">
        <v>236</v>
      </c>
    </row>
    <row r="156" spans="2:65" s="158" customFormat="1" x14ac:dyDescent="0.2">
      <c r="B156" s="157"/>
      <c r="D156" s="151" t="s">
        <v>244</v>
      </c>
      <c r="E156" s="159" t="s">
        <v>1</v>
      </c>
      <c r="F156" s="160" t="s">
        <v>253</v>
      </c>
      <c r="H156" s="161">
        <v>70.364000000000004</v>
      </c>
      <c r="I156" s="6"/>
      <c r="L156" s="157"/>
      <c r="M156" s="162"/>
      <c r="T156" s="163"/>
      <c r="AT156" s="159" t="s">
        <v>244</v>
      </c>
      <c r="AU156" s="159" t="s">
        <v>85</v>
      </c>
      <c r="AV156" s="158" t="s">
        <v>88</v>
      </c>
      <c r="AW156" s="158" t="s">
        <v>33</v>
      </c>
      <c r="AX156" s="158" t="s">
        <v>8</v>
      </c>
      <c r="AY156" s="159" t="s">
        <v>236</v>
      </c>
    </row>
    <row r="157" spans="2:65" s="126" customFormat="1" ht="22.9" customHeight="1" x14ac:dyDescent="0.2">
      <c r="B157" s="125"/>
      <c r="D157" s="127" t="s">
        <v>76</v>
      </c>
      <c r="E157" s="135" t="s">
        <v>85</v>
      </c>
      <c r="F157" s="135" t="s">
        <v>265</v>
      </c>
      <c r="I157" s="3"/>
      <c r="J157" s="136">
        <f>BK157</f>
        <v>0</v>
      </c>
      <c r="L157" s="125"/>
      <c r="M157" s="130"/>
      <c r="P157" s="131">
        <f>SUM(P158:P167)</f>
        <v>0</v>
      </c>
      <c r="R157" s="131">
        <f>SUM(R158:R167)</f>
        <v>71.519927043456008</v>
      </c>
      <c r="T157" s="132">
        <f>SUM(T158:T167)</f>
        <v>0</v>
      </c>
      <c r="AR157" s="127" t="s">
        <v>8</v>
      </c>
      <c r="AT157" s="133" t="s">
        <v>76</v>
      </c>
      <c r="AU157" s="133" t="s">
        <v>8</v>
      </c>
      <c r="AY157" s="127" t="s">
        <v>236</v>
      </c>
      <c r="BK157" s="134">
        <f>SUM(BK158:BK167)</f>
        <v>0</v>
      </c>
    </row>
    <row r="158" spans="2:65" s="25" customFormat="1" ht="24.2" customHeight="1" x14ac:dyDescent="0.2">
      <c r="B158" s="24"/>
      <c r="C158" s="137" t="s">
        <v>266</v>
      </c>
      <c r="D158" s="137" t="s">
        <v>238</v>
      </c>
      <c r="E158" s="138" t="s">
        <v>267</v>
      </c>
      <c r="F158" s="139" t="s">
        <v>268</v>
      </c>
      <c r="G158" s="140" t="s">
        <v>241</v>
      </c>
      <c r="H158" s="141">
        <v>26.678000000000001</v>
      </c>
      <c r="I158" s="4"/>
      <c r="J158" s="142">
        <f>ROUND(I158*H158,0)</f>
        <v>0</v>
      </c>
      <c r="K158" s="139" t="s">
        <v>242</v>
      </c>
      <c r="L158" s="24"/>
      <c r="M158" s="143" t="s">
        <v>1</v>
      </c>
      <c r="N158" s="144" t="s">
        <v>42</v>
      </c>
      <c r="P158" s="145">
        <f>O158*H158</f>
        <v>0</v>
      </c>
      <c r="Q158" s="145">
        <v>2.16</v>
      </c>
      <c r="R158" s="145">
        <f>Q158*H158</f>
        <v>57.624480000000005</v>
      </c>
      <c r="S158" s="145">
        <v>0</v>
      </c>
      <c r="T158" s="146">
        <f>S158*H158</f>
        <v>0</v>
      </c>
      <c r="AR158" s="147" t="s">
        <v>91</v>
      </c>
      <c r="AT158" s="147" t="s">
        <v>238</v>
      </c>
      <c r="AU158" s="147" t="s">
        <v>85</v>
      </c>
      <c r="AY158" s="12" t="s">
        <v>236</v>
      </c>
      <c r="BE158" s="148">
        <f>IF(N158="základní",J158,0)</f>
        <v>0</v>
      </c>
      <c r="BF158" s="148">
        <f>IF(N158="snížená",J158,0)</f>
        <v>0</v>
      </c>
      <c r="BG158" s="148">
        <f>IF(N158="zákl. přenesená",J158,0)</f>
        <v>0</v>
      </c>
      <c r="BH158" s="148">
        <f>IF(N158="sníž. přenesená",J158,0)</f>
        <v>0</v>
      </c>
      <c r="BI158" s="148">
        <f>IF(N158="nulová",J158,0)</f>
        <v>0</v>
      </c>
      <c r="BJ158" s="12" t="s">
        <v>8</v>
      </c>
      <c r="BK158" s="148">
        <f>ROUND(I158*H158,0)</f>
        <v>0</v>
      </c>
      <c r="BL158" s="12" t="s">
        <v>91</v>
      </c>
      <c r="BM158" s="147" t="s">
        <v>269</v>
      </c>
    </row>
    <row r="159" spans="2:65" s="150" customFormat="1" x14ac:dyDescent="0.2">
      <c r="B159" s="149"/>
      <c r="D159" s="151" t="s">
        <v>244</v>
      </c>
      <c r="E159" s="152" t="s">
        <v>1</v>
      </c>
      <c r="F159" s="153" t="s">
        <v>270</v>
      </c>
      <c r="H159" s="154">
        <v>10.544</v>
      </c>
      <c r="I159" s="5"/>
      <c r="L159" s="149"/>
      <c r="M159" s="155"/>
      <c r="T159" s="156"/>
      <c r="AT159" s="152" t="s">
        <v>244</v>
      </c>
      <c r="AU159" s="152" t="s">
        <v>85</v>
      </c>
      <c r="AV159" s="150" t="s">
        <v>85</v>
      </c>
      <c r="AW159" s="150" t="s">
        <v>33</v>
      </c>
      <c r="AX159" s="150" t="s">
        <v>77</v>
      </c>
      <c r="AY159" s="152" t="s">
        <v>236</v>
      </c>
    </row>
    <row r="160" spans="2:65" s="150" customFormat="1" x14ac:dyDescent="0.2">
      <c r="B160" s="149"/>
      <c r="D160" s="151" t="s">
        <v>244</v>
      </c>
      <c r="E160" s="152" t="s">
        <v>1</v>
      </c>
      <c r="F160" s="153" t="s">
        <v>271</v>
      </c>
      <c r="H160" s="154">
        <v>10.252000000000001</v>
      </c>
      <c r="I160" s="5"/>
      <c r="L160" s="149"/>
      <c r="M160" s="155"/>
      <c r="T160" s="156"/>
      <c r="AT160" s="152" t="s">
        <v>244</v>
      </c>
      <c r="AU160" s="152" t="s">
        <v>85</v>
      </c>
      <c r="AV160" s="150" t="s">
        <v>85</v>
      </c>
      <c r="AW160" s="150" t="s">
        <v>33</v>
      </c>
      <c r="AX160" s="150" t="s">
        <v>77</v>
      </c>
      <c r="AY160" s="152" t="s">
        <v>236</v>
      </c>
    </row>
    <row r="161" spans="2:65" s="150" customFormat="1" x14ac:dyDescent="0.2">
      <c r="B161" s="149"/>
      <c r="D161" s="151" t="s">
        <v>244</v>
      </c>
      <c r="E161" s="152" t="s">
        <v>1</v>
      </c>
      <c r="F161" s="153" t="s">
        <v>272</v>
      </c>
      <c r="H161" s="154">
        <v>5.8819999999999997</v>
      </c>
      <c r="I161" s="5"/>
      <c r="L161" s="149"/>
      <c r="M161" s="155"/>
      <c r="T161" s="156"/>
      <c r="AT161" s="152" t="s">
        <v>244</v>
      </c>
      <c r="AU161" s="152" t="s">
        <v>85</v>
      </c>
      <c r="AV161" s="150" t="s">
        <v>85</v>
      </c>
      <c r="AW161" s="150" t="s">
        <v>33</v>
      </c>
      <c r="AX161" s="150" t="s">
        <v>77</v>
      </c>
      <c r="AY161" s="152" t="s">
        <v>236</v>
      </c>
    </row>
    <row r="162" spans="2:65" s="158" customFormat="1" x14ac:dyDescent="0.2">
      <c r="B162" s="157"/>
      <c r="D162" s="151" t="s">
        <v>244</v>
      </c>
      <c r="E162" s="159" t="s">
        <v>1</v>
      </c>
      <c r="F162" s="160" t="s">
        <v>248</v>
      </c>
      <c r="H162" s="161">
        <v>26.678000000000001</v>
      </c>
      <c r="I162" s="6"/>
      <c r="L162" s="157"/>
      <c r="M162" s="162"/>
      <c r="T162" s="163"/>
      <c r="AT162" s="159" t="s">
        <v>244</v>
      </c>
      <c r="AU162" s="159" t="s">
        <v>85</v>
      </c>
      <c r="AV162" s="158" t="s">
        <v>88</v>
      </c>
      <c r="AW162" s="158" t="s">
        <v>33</v>
      </c>
      <c r="AX162" s="158" t="s">
        <v>8</v>
      </c>
      <c r="AY162" s="159" t="s">
        <v>236</v>
      </c>
    </row>
    <row r="163" spans="2:65" s="25" customFormat="1" ht="16.5" customHeight="1" x14ac:dyDescent="0.2">
      <c r="B163" s="24"/>
      <c r="C163" s="137" t="s">
        <v>273</v>
      </c>
      <c r="D163" s="137" t="s">
        <v>238</v>
      </c>
      <c r="E163" s="138" t="s">
        <v>274</v>
      </c>
      <c r="F163" s="139" t="s">
        <v>275</v>
      </c>
      <c r="G163" s="140" t="s">
        <v>241</v>
      </c>
      <c r="H163" s="141">
        <v>5.6639999999999997</v>
      </c>
      <c r="I163" s="4"/>
      <c r="J163" s="142">
        <f>ROUND(I163*H163,0)</f>
        <v>0</v>
      </c>
      <c r="K163" s="139" t="s">
        <v>242</v>
      </c>
      <c r="L163" s="24"/>
      <c r="M163" s="143" t="s">
        <v>1</v>
      </c>
      <c r="N163" s="144" t="s">
        <v>42</v>
      </c>
      <c r="P163" s="145">
        <f>O163*H163</f>
        <v>0</v>
      </c>
      <c r="Q163" s="145">
        <v>2.4532922039999998</v>
      </c>
      <c r="R163" s="145">
        <f>Q163*H163</f>
        <v>13.895447043455999</v>
      </c>
      <c r="S163" s="145">
        <v>0</v>
      </c>
      <c r="T163" s="146">
        <f>S163*H163</f>
        <v>0</v>
      </c>
      <c r="AR163" s="147" t="s">
        <v>91</v>
      </c>
      <c r="AT163" s="147" t="s">
        <v>238</v>
      </c>
      <c r="AU163" s="147" t="s">
        <v>85</v>
      </c>
      <c r="AY163" s="12" t="s">
        <v>236</v>
      </c>
      <c r="BE163" s="148">
        <f>IF(N163="základní",J163,0)</f>
        <v>0</v>
      </c>
      <c r="BF163" s="148">
        <f>IF(N163="snížená",J163,0)</f>
        <v>0</v>
      </c>
      <c r="BG163" s="148">
        <f>IF(N163="zákl. přenesená",J163,0)</f>
        <v>0</v>
      </c>
      <c r="BH163" s="148">
        <f>IF(N163="sníž. přenesená",J163,0)</f>
        <v>0</v>
      </c>
      <c r="BI163" s="148">
        <f>IF(N163="nulová",J163,0)</f>
        <v>0</v>
      </c>
      <c r="BJ163" s="12" t="s">
        <v>8</v>
      </c>
      <c r="BK163" s="148">
        <f>ROUND(I163*H163,0)</f>
        <v>0</v>
      </c>
      <c r="BL163" s="12" t="s">
        <v>91</v>
      </c>
      <c r="BM163" s="147" t="s">
        <v>276</v>
      </c>
    </row>
    <row r="164" spans="2:65" s="150" customFormat="1" x14ac:dyDescent="0.2">
      <c r="B164" s="149"/>
      <c r="D164" s="151" t="s">
        <v>244</v>
      </c>
      <c r="E164" s="152" t="s">
        <v>1</v>
      </c>
      <c r="F164" s="153" t="s">
        <v>277</v>
      </c>
      <c r="H164" s="154">
        <v>1.536</v>
      </c>
      <c r="I164" s="5"/>
      <c r="L164" s="149"/>
      <c r="M164" s="155"/>
      <c r="T164" s="156"/>
      <c r="AT164" s="152" t="s">
        <v>244</v>
      </c>
      <c r="AU164" s="152" t="s">
        <v>85</v>
      </c>
      <c r="AV164" s="150" t="s">
        <v>85</v>
      </c>
      <c r="AW164" s="150" t="s">
        <v>33</v>
      </c>
      <c r="AX164" s="150" t="s">
        <v>77</v>
      </c>
      <c r="AY164" s="152" t="s">
        <v>236</v>
      </c>
    </row>
    <row r="165" spans="2:65" s="150" customFormat="1" x14ac:dyDescent="0.2">
      <c r="B165" s="149"/>
      <c r="D165" s="151" t="s">
        <v>244</v>
      </c>
      <c r="E165" s="152" t="s">
        <v>1</v>
      </c>
      <c r="F165" s="153" t="s">
        <v>278</v>
      </c>
      <c r="H165" s="154">
        <v>0.28799999999999998</v>
      </c>
      <c r="I165" s="5"/>
      <c r="L165" s="149"/>
      <c r="M165" s="155"/>
      <c r="T165" s="156"/>
      <c r="AT165" s="152" t="s">
        <v>244</v>
      </c>
      <c r="AU165" s="152" t="s">
        <v>85</v>
      </c>
      <c r="AV165" s="150" t="s">
        <v>85</v>
      </c>
      <c r="AW165" s="150" t="s">
        <v>33</v>
      </c>
      <c r="AX165" s="150" t="s">
        <v>77</v>
      </c>
      <c r="AY165" s="152" t="s">
        <v>236</v>
      </c>
    </row>
    <row r="166" spans="2:65" s="150" customFormat="1" x14ac:dyDescent="0.2">
      <c r="B166" s="149"/>
      <c r="D166" s="151" t="s">
        <v>244</v>
      </c>
      <c r="E166" s="152" t="s">
        <v>1</v>
      </c>
      <c r="F166" s="153" t="s">
        <v>279</v>
      </c>
      <c r="H166" s="154">
        <v>3.84</v>
      </c>
      <c r="I166" s="5"/>
      <c r="L166" s="149"/>
      <c r="M166" s="155"/>
      <c r="T166" s="156"/>
      <c r="AT166" s="152" t="s">
        <v>244</v>
      </c>
      <c r="AU166" s="152" t="s">
        <v>85</v>
      </c>
      <c r="AV166" s="150" t="s">
        <v>85</v>
      </c>
      <c r="AW166" s="150" t="s">
        <v>33</v>
      </c>
      <c r="AX166" s="150" t="s">
        <v>77</v>
      </c>
      <c r="AY166" s="152" t="s">
        <v>236</v>
      </c>
    </row>
    <row r="167" spans="2:65" s="158" customFormat="1" x14ac:dyDescent="0.2">
      <c r="B167" s="157"/>
      <c r="D167" s="151" t="s">
        <v>244</v>
      </c>
      <c r="E167" s="159" t="s">
        <v>1</v>
      </c>
      <c r="F167" s="160" t="s">
        <v>253</v>
      </c>
      <c r="H167" s="161">
        <v>5.6639999999999997</v>
      </c>
      <c r="I167" s="6"/>
      <c r="L167" s="157"/>
      <c r="M167" s="162"/>
      <c r="T167" s="163"/>
      <c r="AT167" s="159" t="s">
        <v>244</v>
      </c>
      <c r="AU167" s="159" t="s">
        <v>85</v>
      </c>
      <c r="AV167" s="158" t="s">
        <v>88</v>
      </c>
      <c r="AW167" s="158" t="s">
        <v>33</v>
      </c>
      <c r="AX167" s="158" t="s">
        <v>8</v>
      </c>
      <c r="AY167" s="159" t="s">
        <v>236</v>
      </c>
    </row>
    <row r="168" spans="2:65" s="126" customFormat="1" ht="22.9" customHeight="1" x14ac:dyDescent="0.2">
      <c r="B168" s="125"/>
      <c r="D168" s="127" t="s">
        <v>76</v>
      </c>
      <c r="E168" s="135" t="s">
        <v>88</v>
      </c>
      <c r="F168" s="135" t="s">
        <v>280</v>
      </c>
      <c r="I168" s="3"/>
      <c r="J168" s="136">
        <f>BK168</f>
        <v>0</v>
      </c>
      <c r="L168" s="125"/>
      <c r="M168" s="130"/>
      <c r="P168" s="131">
        <f>SUM(P169:P212)</f>
        <v>0</v>
      </c>
      <c r="R168" s="131">
        <f>SUM(R169:R212)</f>
        <v>84.856117274227998</v>
      </c>
      <c r="T168" s="132">
        <f>SUM(T169:T212)</f>
        <v>0</v>
      </c>
      <c r="AR168" s="127" t="s">
        <v>8</v>
      </c>
      <c r="AT168" s="133" t="s">
        <v>76</v>
      </c>
      <c r="AU168" s="133" t="s">
        <v>8</v>
      </c>
      <c r="AY168" s="127" t="s">
        <v>236</v>
      </c>
      <c r="BK168" s="134">
        <f>SUM(BK169:BK212)</f>
        <v>0</v>
      </c>
    </row>
    <row r="169" spans="2:65" s="25" customFormat="1" ht="24.2" customHeight="1" x14ac:dyDescent="0.2">
      <c r="B169" s="24"/>
      <c r="C169" s="137" t="s">
        <v>281</v>
      </c>
      <c r="D169" s="137" t="s">
        <v>238</v>
      </c>
      <c r="E169" s="138" t="s">
        <v>282</v>
      </c>
      <c r="F169" s="139" t="s">
        <v>283</v>
      </c>
      <c r="G169" s="140" t="s">
        <v>241</v>
      </c>
      <c r="H169" s="141">
        <v>11.74</v>
      </c>
      <c r="I169" s="4"/>
      <c r="J169" s="142">
        <f>ROUND(I169*H169,0)</f>
        <v>0</v>
      </c>
      <c r="K169" s="139" t="s">
        <v>242</v>
      </c>
      <c r="L169" s="24"/>
      <c r="M169" s="143" t="s">
        <v>1</v>
      </c>
      <c r="N169" s="144" t="s">
        <v>42</v>
      </c>
      <c r="P169" s="145">
        <f>O169*H169</f>
        <v>0</v>
      </c>
      <c r="Q169" s="145">
        <v>1.8774999999999999</v>
      </c>
      <c r="R169" s="145">
        <f>Q169*H169</f>
        <v>22.04185</v>
      </c>
      <c r="S169" s="145">
        <v>0</v>
      </c>
      <c r="T169" s="146">
        <f>S169*H169</f>
        <v>0</v>
      </c>
      <c r="AR169" s="147" t="s">
        <v>91</v>
      </c>
      <c r="AT169" s="147" t="s">
        <v>238</v>
      </c>
      <c r="AU169" s="147" t="s">
        <v>85</v>
      </c>
      <c r="AY169" s="12" t="s">
        <v>236</v>
      </c>
      <c r="BE169" s="148">
        <f>IF(N169="základní",J169,0)</f>
        <v>0</v>
      </c>
      <c r="BF169" s="148">
        <f>IF(N169="snížená",J169,0)</f>
        <v>0</v>
      </c>
      <c r="BG169" s="148">
        <f>IF(N169="zákl. přenesená",J169,0)</f>
        <v>0</v>
      </c>
      <c r="BH169" s="148">
        <f>IF(N169="sníž. přenesená",J169,0)</f>
        <v>0</v>
      </c>
      <c r="BI169" s="148">
        <f>IF(N169="nulová",J169,0)</f>
        <v>0</v>
      </c>
      <c r="BJ169" s="12" t="s">
        <v>8</v>
      </c>
      <c r="BK169" s="148">
        <f>ROUND(I169*H169,0)</f>
        <v>0</v>
      </c>
      <c r="BL169" s="12" t="s">
        <v>91</v>
      </c>
      <c r="BM169" s="147" t="s">
        <v>284</v>
      </c>
    </row>
    <row r="170" spans="2:65" s="150" customFormat="1" x14ac:dyDescent="0.2">
      <c r="B170" s="149"/>
      <c r="D170" s="151" t="s">
        <v>244</v>
      </c>
      <c r="E170" s="152" t="s">
        <v>1</v>
      </c>
      <c r="F170" s="153" t="s">
        <v>285</v>
      </c>
      <c r="H170" s="154">
        <v>10.644</v>
      </c>
      <c r="I170" s="5"/>
      <c r="L170" s="149"/>
      <c r="M170" s="155"/>
      <c r="T170" s="156"/>
      <c r="AT170" s="152" t="s">
        <v>244</v>
      </c>
      <c r="AU170" s="152" t="s">
        <v>85</v>
      </c>
      <c r="AV170" s="150" t="s">
        <v>85</v>
      </c>
      <c r="AW170" s="150" t="s">
        <v>33</v>
      </c>
      <c r="AX170" s="150" t="s">
        <v>77</v>
      </c>
      <c r="AY170" s="152" t="s">
        <v>236</v>
      </c>
    </row>
    <row r="171" spans="2:65" s="150" customFormat="1" x14ac:dyDescent="0.2">
      <c r="B171" s="149"/>
      <c r="D171" s="151" t="s">
        <v>244</v>
      </c>
      <c r="E171" s="152" t="s">
        <v>1</v>
      </c>
      <c r="F171" s="153" t="s">
        <v>286</v>
      </c>
      <c r="H171" s="154">
        <v>0.41099999999999998</v>
      </c>
      <c r="I171" s="5"/>
      <c r="L171" s="149"/>
      <c r="M171" s="155"/>
      <c r="T171" s="156"/>
      <c r="AT171" s="152" t="s">
        <v>244</v>
      </c>
      <c r="AU171" s="152" t="s">
        <v>85</v>
      </c>
      <c r="AV171" s="150" t="s">
        <v>85</v>
      </c>
      <c r="AW171" s="150" t="s">
        <v>33</v>
      </c>
      <c r="AX171" s="150" t="s">
        <v>77</v>
      </c>
      <c r="AY171" s="152" t="s">
        <v>236</v>
      </c>
    </row>
    <row r="172" spans="2:65" s="150" customFormat="1" x14ac:dyDescent="0.2">
      <c r="B172" s="149"/>
      <c r="D172" s="151" t="s">
        <v>244</v>
      </c>
      <c r="E172" s="152" t="s">
        <v>1</v>
      </c>
      <c r="F172" s="153" t="s">
        <v>287</v>
      </c>
      <c r="H172" s="154">
        <v>0.32500000000000001</v>
      </c>
      <c r="I172" s="5"/>
      <c r="L172" s="149"/>
      <c r="M172" s="155"/>
      <c r="T172" s="156"/>
      <c r="AT172" s="152" t="s">
        <v>244</v>
      </c>
      <c r="AU172" s="152" t="s">
        <v>85</v>
      </c>
      <c r="AV172" s="150" t="s">
        <v>85</v>
      </c>
      <c r="AW172" s="150" t="s">
        <v>33</v>
      </c>
      <c r="AX172" s="150" t="s">
        <v>77</v>
      </c>
      <c r="AY172" s="152" t="s">
        <v>236</v>
      </c>
    </row>
    <row r="173" spans="2:65" s="150" customFormat="1" x14ac:dyDescent="0.2">
      <c r="B173" s="149"/>
      <c r="D173" s="151" t="s">
        <v>244</v>
      </c>
      <c r="E173" s="152" t="s">
        <v>1</v>
      </c>
      <c r="F173" s="153" t="s">
        <v>288</v>
      </c>
      <c r="H173" s="154">
        <v>0.36</v>
      </c>
      <c r="I173" s="5"/>
      <c r="L173" s="149"/>
      <c r="M173" s="155"/>
      <c r="T173" s="156"/>
      <c r="AT173" s="152" t="s">
        <v>244</v>
      </c>
      <c r="AU173" s="152" t="s">
        <v>85</v>
      </c>
      <c r="AV173" s="150" t="s">
        <v>85</v>
      </c>
      <c r="AW173" s="150" t="s">
        <v>33</v>
      </c>
      <c r="AX173" s="150" t="s">
        <v>77</v>
      </c>
      <c r="AY173" s="152" t="s">
        <v>236</v>
      </c>
    </row>
    <row r="174" spans="2:65" s="158" customFormat="1" x14ac:dyDescent="0.2">
      <c r="B174" s="157"/>
      <c r="D174" s="151" t="s">
        <v>244</v>
      </c>
      <c r="E174" s="159" t="s">
        <v>1</v>
      </c>
      <c r="F174" s="160" t="s">
        <v>253</v>
      </c>
      <c r="H174" s="161">
        <v>11.74</v>
      </c>
      <c r="I174" s="6"/>
      <c r="L174" s="157"/>
      <c r="M174" s="162"/>
      <c r="T174" s="163"/>
      <c r="AT174" s="159" t="s">
        <v>244</v>
      </c>
      <c r="AU174" s="159" t="s">
        <v>85</v>
      </c>
      <c r="AV174" s="158" t="s">
        <v>88</v>
      </c>
      <c r="AW174" s="158" t="s">
        <v>33</v>
      </c>
      <c r="AX174" s="158" t="s">
        <v>8</v>
      </c>
      <c r="AY174" s="159" t="s">
        <v>236</v>
      </c>
    </row>
    <row r="175" spans="2:65" s="25" customFormat="1" ht="24.2" customHeight="1" x14ac:dyDescent="0.2">
      <c r="B175" s="24"/>
      <c r="C175" s="137" t="s">
        <v>289</v>
      </c>
      <c r="D175" s="137" t="s">
        <v>238</v>
      </c>
      <c r="E175" s="138" t="s">
        <v>290</v>
      </c>
      <c r="F175" s="139" t="s">
        <v>291</v>
      </c>
      <c r="G175" s="140" t="s">
        <v>241</v>
      </c>
      <c r="H175" s="141">
        <v>3.746</v>
      </c>
      <c r="I175" s="4"/>
      <c r="J175" s="142">
        <f>ROUND(I175*H175,0)</f>
        <v>0</v>
      </c>
      <c r="K175" s="139" t="s">
        <v>242</v>
      </c>
      <c r="L175" s="24"/>
      <c r="M175" s="143" t="s">
        <v>1</v>
      </c>
      <c r="N175" s="144" t="s">
        <v>42</v>
      </c>
      <c r="P175" s="145">
        <f>O175*H175</f>
        <v>0</v>
      </c>
      <c r="Q175" s="145">
        <v>1.8774999999999999</v>
      </c>
      <c r="R175" s="145">
        <f>Q175*H175</f>
        <v>7.0331149999999996</v>
      </c>
      <c r="S175" s="145">
        <v>0</v>
      </c>
      <c r="T175" s="146">
        <f>S175*H175</f>
        <v>0</v>
      </c>
      <c r="AR175" s="147" t="s">
        <v>91</v>
      </c>
      <c r="AT175" s="147" t="s">
        <v>238</v>
      </c>
      <c r="AU175" s="147" t="s">
        <v>85</v>
      </c>
      <c r="AY175" s="12" t="s">
        <v>236</v>
      </c>
      <c r="BE175" s="148">
        <f>IF(N175="základní",J175,0)</f>
        <v>0</v>
      </c>
      <c r="BF175" s="148">
        <f>IF(N175="snížená",J175,0)</f>
        <v>0</v>
      </c>
      <c r="BG175" s="148">
        <f>IF(N175="zákl. přenesená",J175,0)</f>
        <v>0</v>
      </c>
      <c r="BH175" s="148">
        <f>IF(N175="sníž. přenesená",J175,0)</f>
        <v>0</v>
      </c>
      <c r="BI175" s="148">
        <f>IF(N175="nulová",J175,0)</f>
        <v>0</v>
      </c>
      <c r="BJ175" s="12" t="s">
        <v>8</v>
      </c>
      <c r="BK175" s="148">
        <f>ROUND(I175*H175,0)</f>
        <v>0</v>
      </c>
      <c r="BL175" s="12" t="s">
        <v>91</v>
      </c>
      <c r="BM175" s="147" t="s">
        <v>292</v>
      </c>
    </row>
    <row r="176" spans="2:65" s="150" customFormat="1" x14ac:dyDescent="0.2">
      <c r="B176" s="149"/>
      <c r="D176" s="151" t="s">
        <v>244</v>
      </c>
      <c r="E176" s="152" t="s">
        <v>1</v>
      </c>
      <c r="F176" s="153" t="s">
        <v>293</v>
      </c>
      <c r="H176" s="154">
        <v>0.98799999999999999</v>
      </c>
      <c r="I176" s="5"/>
      <c r="L176" s="149"/>
      <c r="M176" s="155"/>
      <c r="T176" s="156"/>
      <c r="AT176" s="152" t="s">
        <v>244</v>
      </c>
      <c r="AU176" s="152" t="s">
        <v>85</v>
      </c>
      <c r="AV176" s="150" t="s">
        <v>85</v>
      </c>
      <c r="AW176" s="150" t="s">
        <v>33</v>
      </c>
      <c r="AX176" s="150" t="s">
        <v>77</v>
      </c>
      <c r="AY176" s="152" t="s">
        <v>236</v>
      </c>
    </row>
    <row r="177" spans="2:65" s="150" customFormat="1" x14ac:dyDescent="0.2">
      <c r="B177" s="149"/>
      <c r="D177" s="151" t="s">
        <v>244</v>
      </c>
      <c r="E177" s="152" t="s">
        <v>1</v>
      </c>
      <c r="F177" s="153" t="s">
        <v>294</v>
      </c>
      <c r="H177" s="154">
        <v>1.2</v>
      </c>
      <c r="I177" s="5"/>
      <c r="L177" s="149"/>
      <c r="M177" s="155"/>
      <c r="T177" s="156"/>
      <c r="AT177" s="152" t="s">
        <v>244</v>
      </c>
      <c r="AU177" s="152" t="s">
        <v>85</v>
      </c>
      <c r="AV177" s="150" t="s">
        <v>85</v>
      </c>
      <c r="AW177" s="150" t="s">
        <v>33</v>
      </c>
      <c r="AX177" s="150" t="s">
        <v>77</v>
      </c>
      <c r="AY177" s="152" t="s">
        <v>236</v>
      </c>
    </row>
    <row r="178" spans="2:65" s="150" customFormat="1" x14ac:dyDescent="0.2">
      <c r="B178" s="149"/>
      <c r="D178" s="151" t="s">
        <v>244</v>
      </c>
      <c r="E178" s="152" t="s">
        <v>1</v>
      </c>
      <c r="F178" s="153" t="s">
        <v>295</v>
      </c>
      <c r="H178" s="154">
        <v>1.139</v>
      </c>
      <c r="I178" s="5"/>
      <c r="L178" s="149"/>
      <c r="M178" s="155"/>
      <c r="T178" s="156"/>
      <c r="AT178" s="152" t="s">
        <v>244</v>
      </c>
      <c r="AU178" s="152" t="s">
        <v>85</v>
      </c>
      <c r="AV178" s="150" t="s">
        <v>85</v>
      </c>
      <c r="AW178" s="150" t="s">
        <v>33</v>
      </c>
      <c r="AX178" s="150" t="s">
        <v>77</v>
      </c>
      <c r="AY178" s="152" t="s">
        <v>236</v>
      </c>
    </row>
    <row r="179" spans="2:65" s="150" customFormat="1" x14ac:dyDescent="0.2">
      <c r="B179" s="149"/>
      <c r="D179" s="151" t="s">
        <v>244</v>
      </c>
      <c r="E179" s="152" t="s">
        <v>1</v>
      </c>
      <c r="F179" s="153" t="s">
        <v>296</v>
      </c>
      <c r="H179" s="154">
        <v>0.41899999999999998</v>
      </c>
      <c r="I179" s="5"/>
      <c r="L179" s="149"/>
      <c r="M179" s="155"/>
      <c r="T179" s="156"/>
      <c r="AT179" s="152" t="s">
        <v>244</v>
      </c>
      <c r="AU179" s="152" t="s">
        <v>85</v>
      </c>
      <c r="AV179" s="150" t="s">
        <v>85</v>
      </c>
      <c r="AW179" s="150" t="s">
        <v>33</v>
      </c>
      <c r="AX179" s="150" t="s">
        <v>77</v>
      </c>
      <c r="AY179" s="152" t="s">
        <v>236</v>
      </c>
    </row>
    <row r="180" spans="2:65" s="158" customFormat="1" x14ac:dyDescent="0.2">
      <c r="B180" s="157"/>
      <c r="D180" s="151" t="s">
        <v>244</v>
      </c>
      <c r="E180" s="159" t="s">
        <v>1</v>
      </c>
      <c r="F180" s="160" t="s">
        <v>253</v>
      </c>
      <c r="H180" s="161">
        <v>3.746</v>
      </c>
      <c r="I180" s="6"/>
      <c r="L180" s="157"/>
      <c r="M180" s="162"/>
      <c r="T180" s="163"/>
      <c r="AT180" s="159" t="s">
        <v>244</v>
      </c>
      <c r="AU180" s="159" t="s">
        <v>85</v>
      </c>
      <c r="AV180" s="158" t="s">
        <v>88</v>
      </c>
      <c r="AW180" s="158" t="s">
        <v>33</v>
      </c>
      <c r="AX180" s="158" t="s">
        <v>8</v>
      </c>
      <c r="AY180" s="159" t="s">
        <v>236</v>
      </c>
    </row>
    <row r="181" spans="2:65" s="25" customFormat="1" ht="33" customHeight="1" x14ac:dyDescent="0.2">
      <c r="B181" s="24"/>
      <c r="C181" s="137" t="s">
        <v>297</v>
      </c>
      <c r="D181" s="137" t="s">
        <v>238</v>
      </c>
      <c r="E181" s="138" t="s">
        <v>298</v>
      </c>
      <c r="F181" s="139" t="s">
        <v>299</v>
      </c>
      <c r="G181" s="140" t="s">
        <v>300</v>
      </c>
      <c r="H181" s="141">
        <v>25.2</v>
      </c>
      <c r="I181" s="4"/>
      <c r="J181" s="142">
        <f>ROUND(I181*H181,0)</f>
        <v>0</v>
      </c>
      <c r="K181" s="139" t="s">
        <v>242</v>
      </c>
      <c r="L181" s="24"/>
      <c r="M181" s="143" t="s">
        <v>1</v>
      </c>
      <c r="N181" s="144" t="s">
        <v>42</v>
      </c>
      <c r="P181" s="145">
        <f>O181*H181</f>
        <v>0</v>
      </c>
      <c r="Q181" s="145">
        <v>0.16632</v>
      </c>
      <c r="R181" s="145">
        <f>Q181*H181</f>
        <v>4.1912639999999994</v>
      </c>
      <c r="S181" s="145">
        <v>0</v>
      </c>
      <c r="T181" s="146">
        <f>S181*H181</f>
        <v>0</v>
      </c>
      <c r="AR181" s="147" t="s">
        <v>91</v>
      </c>
      <c r="AT181" s="147" t="s">
        <v>238</v>
      </c>
      <c r="AU181" s="147" t="s">
        <v>85</v>
      </c>
      <c r="AY181" s="12" t="s">
        <v>236</v>
      </c>
      <c r="BE181" s="148">
        <f>IF(N181="základní",J181,0)</f>
        <v>0</v>
      </c>
      <c r="BF181" s="148">
        <f>IF(N181="snížená",J181,0)</f>
        <v>0</v>
      </c>
      <c r="BG181" s="148">
        <f>IF(N181="zákl. přenesená",J181,0)</f>
        <v>0</v>
      </c>
      <c r="BH181" s="148">
        <f>IF(N181="sníž. přenesená",J181,0)</f>
        <v>0</v>
      </c>
      <c r="BI181" s="148">
        <f>IF(N181="nulová",J181,0)</f>
        <v>0</v>
      </c>
      <c r="BJ181" s="12" t="s">
        <v>8</v>
      </c>
      <c r="BK181" s="148">
        <f>ROUND(I181*H181,0)</f>
        <v>0</v>
      </c>
      <c r="BL181" s="12" t="s">
        <v>91</v>
      </c>
      <c r="BM181" s="147" t="s">
        <v>301</v>
      </c>
    </row>
    <row r="182" spans="2:65" s="150" customFormat="1" x14ac:dyDescent="0.2">
      <c r="B182" s="149"/>
      <c r="D182" s="151" t="s">
        <v>244</v>
      </c>
      <c r="E182" s="152" t="s">
        <v>1</v>
      </c>
      <c r="F182" s="153" t="s">
        <v>302</v>
      </c>
      <c r="H182" s="154">
        <v>25.2</v>
      </c>
      <c r="I182" s="5"/>
      <c r="L182" s="149"/>
      <c r="M182" s="155"/>
      <c r="T182" s="156"/>
      <c r="AT182" s="152" t="s">
        <v>244</v>
      </c>
      <c r="AU182" s="152" t="s">
        <v>85</v>
      </c>
      <c r="AV182" s="150" t="s">
        <v>85</v>
      </c>
      <c r="AW182" s="150" t="s">
        <v>33</v>
      </c>
      <c r="AX182" s="150" t="s">
        <v>77</v>
      </c>
      <c r="AY182" s="152" t="s">
        <v>236</v>
      </c>
    </row>
    <row r="183" spans="2:65" s="158" customFormat="1" x14ac:dyDescent="0.2">
      <c r="B183" s="157"/>
      <c r="D183" s="151" t="s">
        <v>244</v>
      </c>
      <c r="E183" s="159" t="s">
        <v>1</v>
      </c>
      <c r="F183" s="160" t="s">
        <v>253</v>
      </c>
      <c r="H183" s="161">
        <v>25.2</v>
      </c>
      <c r="I183" s="6"/>
      <c r="L183" s="157"/>
      <c r="M183" s="162"/>
      <c r="T183" s="163"/>
      <c r="AT183" s="159" t="s">
        <v>244</v>
      </c>
      <c r="AU183" s="159" t="s">
        <v>85</v>
      </c>
      <c r="AV183" s="158" t="s">
        <v>88</v>
      </c>
      <c r="AW183" s="158" t="s">
        <v>33</v>
      </c>
      <c r="AX183" s="158" t="s">
        <v>8</v>
      </c>
      <c r="AY183" s="159" t="s">
        <v>236</v>
      </c>
    </row>
    <row r="184" spans="2:65" s="25" customFormat="1" ht="37.9" customHeight="1" x14ac:dyDescent="0.2">
      <c r="B184" s="24"/>
      <c r="C184" s="137" t="s">
        <v>303</v>
      </c>
      <c r="D184" s="137" t="s">
        <v>238</v>
      </c>
      <c r="E184" s="138" t="s">
        <v>304</v>
      </c>
      <c r="F184" s="139" t="s">
        <v>305</v>
      </c>
      <c r="G184" s="140" t="s">
        <v>300</v>
      </c>
      <c r="H184" s="141">
        <v>53.43</v>
      </c>
      <c r="I184" s="4"/>
      <c r="J184" s="142">
        <f>ROUND(I184*H184,0)</f>
        <v>0</v>
      </c>
      <c r="K184" s="139" t="s">
        <v>242</v>
      </c>
      <c r="L184" s="24"/>
      <c r="M184" s="143" t="s">
        <v>1</v>
      </c>
      <c r="N184" s="144" t="s">
        <v>42</v>
      </c>
      <c r="P184" s="145">
        <f>O184*H184</f>
        <v>0</v>
      </c>
      <c r="Q184" s="145">
        <v>0.20712</v>
      </c>
      <c r="R184" s="145">
        <f>Q184*H184</f>
        <v>11.0664216</v>
      </c>
      <c r="S184" s="145">
        <v>0</v>
      </c>
      <c r="T184" s="146">
        <f>S184*H184</f>
        <v>0</v>
      </c>
      <c r="AR184" s="147" t="s">
        <v>91</v>
      </c>
      <c r="AT184" s="147" t="s">
        <v>238</v>
      </c>
      <c r="AU184" s="147" t="s">
        <v>85</v>
      </c>
      <c r="AY184" s="12" t="s">
        <v>236</v>
      </c>
      <c r="BE184" s="148">
        <f>IF(N184="základní",J184,0)</f>
        <v>0</v>
      </c>
      <c r="BF184" s="148">
        <f>IF(N184="snížená",J184,0)</f>
        <v>0</v>
      </c>
      <c r="BG184" s="148">
        <f>IF(N184="zákl. přenesená",J184,0)</f>
        <v>0</v>
      </c>
      <c r="BH184" s="148">
        <f>IF(N184="sníž. přenesená",J184,0)</f>
        <v>0</v>
      </c>
      <c r="BI184" s="148">
        <f>IF(N184="nulová",J184,0)</f>
        <v>0</v>
      </c>
      <c r="BJ184" s="12" t="s">
        <v>8</v>
      </c>
      <c r="BK184" s="148">
        <f>ROUND(I184*H184,0)</f>
        <v>0</v>
      </c>
      <c r="BL184" s="12" t="s">
        <v>91</v>
      </c>
      <c r="BM184" s="147" t="s">
        <v>306</v>
      </c>
    </row>
    <row r="185" spans="2:65" s="150" customFormat="1" x14ac:dyDescent="0.2">
      <c r="B185" s="149"/>
      <c r="D185" s="151" t="s">
        <v>244</v>
      </c>
      <c r="E185" s="152" t="s">
        <v>1</v>
      </c>
      <c r="F185" s="153" t="s">
        <v>307</v>
      </c>
      <c r="H185" s="154">
        <v>31.43</v>
      </c>
      <c r="I185" s="5"/>
      <c r="L185" s="149"/>
      <c r="M185" s="155"/>
      <c r="T185" s="156"/>
      <c r="AT185" s="152" t="s">
        <v>244</v>
      </c>
      <c r="AU185" s="152" t="s">
        <v>85</v>
      </c>
      <c r="AV185" s="150" t="s">
        <v>85</v>
      </c>
      <c r="AW185" s="150" t="s">
        <v>33</v>
      </c>
      <c r="AX185" s="150" t="s">
        <v>77</v>
      </c>
      <c r="AY185" s="152" t="s">
        <v>236</v>
      </c>
    </row>
    <row r="186" spans="2:65" s="150" customFormat="1" x14ac:dyDescent="0.2">
      <c r="B186" s="149"/>
      <c r="D186" s="151" t="s">
        <v>244</v>
      </c>
      <c r="E186" s="152" t="s">
        <v>1</v>
      </c>
      <c r="F186" s="153" t="s">
        <v>308</v>
      </c>
      <c r="H186" s="154">
        <v>22</v>
      </c>
      <c r="I186" s="5"/>
      <c r="L186" s="149"/>
      <c r="M186" s="155"/>
      <c r="T186" s="156"/>
      <c r="AT186" s="152" t="s">
        <v>244</v>
      </c>
      <c r="AU186" s="152" t="s">
        <v>85</v>
      </c>
      <c r="AV186" s="150" t="s">
        <v>85</v>
      </c>
      <c r="AW186" s="150" t="s">
        <v>33</v>
      </c>
      <c r="AX186" s="150" t="s">
        <v>77</v>
      </c>
      <c r="AY186" s="152" t="s">
        <v>236</v>
      </c>
    </row>
    <row r="187" spans="2:65" s="158" customFormat="1" x14ac:dyDescent="0.2">
      <c r="B187" s="157"/>
      <c r="D187" s="151" t="s">
        <v>244</v>
      </c>
      <c r="E187" s="159" t="s">
        <v>1</v>
      </c>
      <c r="F187" s="160" t="s">
        <v>253</v>
      </c>
      <c r="H187" s="161">
        <v>53.43</v>
      </c>
      <c r="I187" s="6"/>
      <c r="L187" s="157"/>
      <c r="M187" s="162"/>
      <c r="T187" s="163"/>
      <c r="AT187" s="159" t="s">
        <v>244</v>
      </c>
      <c r="AU187" s="159" t="s">
        <v>85</v>
      </c>
      <c r="AV187" s="158" t="s">
        <v>88</v>
      </c>
      <c r="AW187" s="158" t="s">
        <v>33</v>
      </c>
      <c r="AX187" s="158" t="s">
        <v>8</v>
      </c>
      <c r="AY187" s="159" t="s">
        <v>236</v>
      </c>
    </row>
    <row r="188" spans="2:65" s="25" customFormat="1" ht="21.75" customHeight="1" x14ac:dyDescent="0.2">
      <c r="B188" s="24"/>
      <c r="C188" s="137" t="s">
        <v>309</v>
      </c>
      <c r="D188" s="137" t="s">
        <v>238</v>
      </c>
      <c r="E188" s="138" t="s">
        <v>310</v>
      </c>
      <c r="F188" s="139" t="s">
        <v>311</v>
      </c>
      <c r="G188" s="140" t="s">
        <v>312</v>
      </c>
      <c r="H188" s="141">
        <v>3</v>
      </c>
      <c r="I188" s="4"/>
      <c r="J188" s="142">
        <f>ROUND(I188*H188,0)</f>
        <v>0</v>
      </c>
      <c r="K188" s="139" t="s">
        <v>242</v>
      </c>
      <c r="L188" s="24"/>
      <c r="M188" s="143" t="s">
        <v>1</v>
      </c>
      <c r="N188" s="144" t="s">
        <v>42</v>
      </c>
      <c r="P188" s="145">
        <f>O188*H188</f>
        <v>0</v>
      </c>
      <c r="Q188" s="145">
        <v>2.6931E-2</v>
      </c>
      <c r="R188" s="145">
        <f>Q188*H188</f>
        <v>8.0793000000000004E-2</v>
      </c>
      <c r="S188" s="145">
        <v>0</v>
      </c>
      <c r="T188" s="146">
        <f>S188*H188</f>
        <v>0</v>
      </c>
      <c r="AR188" s="147" t="s">
        <v>91</v>
      </c>
      <c r="AT188" s="147" t="s">
        <v>238</v>
      </c>
      <c r="AU188" s="147" t="s">
        <v>85</v>
      </c>
      <c r="AY188" s="12" t="s">
        <v>236</v>
      </c>
      <c r="BE188" s="148">
        <f>IF(N188="základní",J188,0)</f>
        <v>0</v>
      </c>
      <c r="BF188" s="148">
        <f>IF(N188="snížená",J188,0)</f>
        <v>0</v>
      </c>
      <c r="BG188" s="148">
        <f>IF(N188="zákl. přenesená",J188,0)</f>
        <v>0</v>
      </c>
      <c r="BH188" s="148">
        <f>IF(N188="sníž. přenesená",J188,0)</f>
        <v>0</v>
      </c>
      <c r="BI188" s="148">
        <f>IF(N188="nulová",J188,0)</f>
        <v>0</v>
      </c>
      <c r="BJ188" s="12" t="s">
        <v>8</v>
      </c>
      <c r="BK188" s="148">
        <f>ROUND(I188*H188,0)</f>
        <v>0</v>
      </c>
      <c r="BL188" s="12" t="s">
        <v>91</v>
      </c>
      <c r="BM188" s="147" t="s">
        <v>313</v>
      </c>
    </row>
    <row r="189" spans="2:65" s="150" customFormat="1" x14ac:dyDescent="0.2">
      <c r="B189" s="149"/>
      <c r="D189" s="151" t="s">
        <v>244</v>
      </c>
      <c r="E189" s="152" t="s">
        <v>1</v>
      </c>
      <c r="F189" s="153" t="s">
        <v>88</v>
      </c>
      <c r="H189" s="154">
        <v>3</v>
      </c>
      <c r="I189" s="5"/>
      <c r="L189" s="149"/>
      <c r="M189" s="155"/>
      <c r="T189" s="156"/>
      <c r="AT189" s="152" t="s">
        <v>244</v>
      </c>
      <c r="AU189" s="152" t="s">
        <v>85</v>
      </c>
      <c r="AV189" s="150" t="s">
        <v>85</v>
      </c>
      <c r="AW189" s="150" t="s">
        <v>33</v>
      </c>
      <c r="AX189" s="150" t="s">
        <v>8</v>
      </c>
      <c r="AY189" s="152" t="s">
        <v>236</v>
      </c>
    </row>
    <row r="190" spans="2:65" s="25" customFormat="1" ht="24.2" customHeight="1" x14ac:dyDescent="0.2">
      <c r="B190" s="24"/>
      <c r="C190" s="137" t="s">
        <v>314</v>
      </c>
      <c r="D190" s="137" t="s">
        <v>238</v>
      </c>
      <c r="E190" s="138" t="s">
        <v>315</v>
      </c>
      <c r="F190" s="139" t="s">
        <v>316</v>
      </c>
      <c r="G190" s="140" t="s">
        <v>262</v>
      </c>
      <c r="H190" s="141">
        <v>0.78300000000000003</v>
      </c>
      <c r="I190" s="4"/>
      <c r="J190" s="142">
        <f>ROUND(I190*H190,0)</f>
        <v>0</v>
      </c>
      <c r="K190" s="139" t="s">
        <v>242</v>
      </c>
      <c r="L190" s="24"/>
      <c r="M190" s="143" t="s">
        <v>1</v>
      </c>
      <c r="N190" s="144" t="s">
        <v>42</v>
      </c>
      <c r="P190" s="145">
        <f>O190*H190</f>
        <v>0</v>
      </c>
      <c r="Q190" s="145">
        <v>1.0900000000000001</v>
      </c>
      <c r="R190" s="145">
        <f>Q190*H190</f>
        <v>0.85347000000000006</v>
      </c>
      <c r="S190" s="145">
        <v>0</v>
      </c>
      <c r="T190" s="146">
        <f>S190*H190</f>
        <v>0</v>
      </c>
      <c r="AR190" s="147" t="s">
        <v>91</v>
      </c>
      <c r="AT190" s="147" t="s">
        <v>238</v>
      </c>
      <c r="AU190" s="147" t="s">
        <v>85</v>
      </c>
      <c r="AY190" s="12" t="s">
        <v>236</v>
      </c>
      <c r="BE190" s="148">
        <f>IF(N190="základní",J190,0)</f>
        <v>0</v>
      </c>
      <c r="BF190" s="148">
        <f>IF(N190="snížená",J190,0)</f>
        <v>0</v>
      </c>
      <c r="BG190" s="148">
        <f>IF(N190="zákl. přenesená",J190,0)</f>
        <v>0</v>
      </c>
      <c r="BH190" s="148">
        <f>IF(N190="sníž. přenesená",J190,0)</f>
        <v>0</v>
      </c>
      <c r="BI190" s="148">
        <f>IF(N190="nulová",J190,0)</f>
        <v>0</v>
      </c>
      <c r="BJ190" s="12" t="s">
        <v>8</v>
      </c>
      <c r="BK190" s="148">
        <f>ROUND(I190*H190,0)</f>
        <v>0</v>
      </c>
      <c r="BL190" s="12" t="s">
        <v>91</v>
      </c>
      <c r="BM190" s="147" t="s">
        <v>317</v>
      </c>
    </row>
    <row r="191" spans="2:65" s="150" customFormat="1" ht="22.5" x14ac:dyDescent="0.2">
      <c r="B191" s="149"/>
      <c r="D191" s="151" t="s">
        <v>244</v>
      </c>
      <c r="E191" s="152" t="s">
        <v>1</v>
      </c>
      <c r="F191" s="153" t="s">
        <v>318</v>
      </c>
      <c r="H191" s="154">
        <v>0.70299999999999996</v>
      </c>
      <c r="I191" s="5"/>
      <c r="L191" s="149"/>
      <c r="M191" s="155"/>
      <c r="T191" s="156"/>
      <c r="AT191" s="152" t="s">
        <v>244</v>
      </c>
      <c r="AU191" s="152" t="s">
        <v>85</v>
      </c>
      <c r="AV191" s="150" t="s">
        <v>85</v>
      </c>
      <c r="AW191" s="150" t="s">
        <v>33</v>
      </c>
      <c r="AX191" s="150" t="s">
        <v>77</v>
      </c>
      <c r="AY191" s="152" t="s">
        <v>236</v>
      </c>
    </row>
    <row r="192" spans="2:65" s="150" customFormat="1" x14ac:dyDescent="0.2">
      <c r="B192" s="149"/>
      <c r="D192" s="151" t="s">
        <v>244</v>
      </c>
      <c r="E192" s="152" t="s">
        <v>1</v>
      </c>
      <c r="F192" s="153" t="s">
        <v>319</v>
      </c>
      <c r="H192" s="154">
        <v>0.08</v>
      </c>
      <c r="I192" s="5"/>
      <c r="L192" s="149"/>
      <c r="M192" s="155"/>
      <c r="T192" s="156"/>
      <c r="AT192" s="152" t="s">
        <v>244</v>
      </c>
      <c r="AU192" s="152" t="s">
        <v>85</v>
      </c>
      <c r="AV192" s="150" t="s">
        <v>85</v>
      </c>
      <c r="AW192" s="150" t="s">
        <v>33</v>
      </c>
      <c r="AX192" s="150" t="s">
        <v>77</v>
      </c>
      <c r="AY192" s="152" t="s">
        <v>236</v>
      </c>
    </row>
    <row r="193" spans="2:65" s="158" customFormat="1" x14ac:dyDescent="0.2">
      <c r="B193" s="157"/>
      <c r="D193" s="151" t="s">
        <v>244</v>
      </c>
      <c r="E193" s="159" t="s">
        <v>1</v>
      </c>
      <c r="F193" s="160" t="s">
        <v>253</v>
      </c>
      <c r="H193" s="161">
        <v>0.78300000000000003</v>
      </c>
      <c r="I193" s="6"/>
      <c r="L193" s="157"/>
      <c r="M193" s="162"/>
      <c r="T193" s="163"/>
      <c r="AT193" s="159" t="s">
        <v>244</v>
      </c>
      <c r="AU193" s="159" t="s">
        <v>85</v>
      </c>
      <c r="AV193" s="158" t="s">
        <v>88</v>
      </c>
      <c r="AW193" s="158" t="s">
        <v>33</v>
      </c>
      <c r="AX193" s="158" t="s">
        <v>8</v>
      </c>
      <c r="AY193" s="159" t="s">
        <v>236</v>
      </c>
    </row>
    <row r="194" spans="2:65" s="25" customFormat="1" ht="24.2" customHeight="1" x14ac:dyDescent="0.2">
      <c r="B194" s="24"/>
      <c r="C194" s="137" t="s">
        <v>320</v>
      </c>
      <c r="D194" s="137" t="s">
        <v>238</v>
      </c>
      <c r="E194" s="138" t="s">
        <v>321</v>
      </c>
      <c r="F194" s="139" t="s">
        <v>322</v>
      </c>
      <c r="G194" s="140" t="s">
        <v>262</v>
      </c>
      <c r="H194" s="141">
        <v>1.405</v>
      </c>
      <c r="I194" s="4"/>
      <c r="J194" s="142">
        <f>ROUND(I194*H194,0)</f>
        <v>0</v>
      </c>
      <c r="K194" s="139" t="s">
        <v>242</v>
      </c>
      <c r="L194" s="24"/>
      <c r="M194" s="143" t="s">
        <v>1</v>
      </c>
      <c r="N194" s="144" t="s">
        <v>42</v>
      </c>
      <c r="P194" s="145">
        <f>O194*H194</f>
        <v>0</v>
      </c>
      <c r="Q194" s="145">
        <v>1.0900000000000001</v>
      </c>
      <c r="R194" s="145">
        <f>Q194*H194</f>
        <v>1.5314500000000002</v>
      </c>
      <c r="S194" s="145">
        <v>0</v>
      </c>
      <c r="T194" s="146">
        <f>S194*H194</f>
        <v>0</v>
      </c>
      <c r="AR194" s="147" t="s">
        <v>91</v>
      </c>
      <c r="AT194" s="147" t="s">
        <v>238</v>
      </c>
      <c r="AU194" s="147" t="s">
        <v>85</v>
      </c>
      <c r="AY194" s="12" t="s">
        <v>236</v>
      </c>
      <c r="BE194" s="148">
        <f>IF(N194="základní",J194,0)</f>
        <v>0</v>
      </c>
      <c r="BF194" s="148">
        <f>IF(N194="snížená",J194,0)</f>
        <v>0</v>
      </c>
      <c r="BG194" s="148">
        <f>IF(N194="zákl. přenesená",J194,0)</f>
        <v>0</v>
      </c>
      <c r="BH194" s="148">
        <f>IF(N194="sníž. přenesená",J194,0)</f>
        <v>0</v>
      </c>
      <c r="BI194" s="148">
        <f>IF(N194="nulová",J194,0)</f>
        <v>0</v>
      </c>
      <c r="BJ194" s="12" t="s">
        <v>8</v>
      </c>
      <c r="BK194" s="148">
        <f>ROUND(I194*H194,0)</f>
        <v>0</v>
      </c>
      <c r="BL194" s="12" t="s">
        <v>91</v>
      </c>
      <c r="BM194" s="147" t="s">
        <v>323</v>
      </c>
    </row>
    <row r="195" spans="2:65" s="150" customFormat="1" x14ac:dyDescent="0.2">
      <c r="B195" s="149"/>
      <c r="D195" s="151" t="s">
        <v>244</v>
      </c>
      <c r="E195" s="152" t="s">
        <v>1</v>
      </c>
      <c r="F195" s="153" t="s">
        <v>324</v>
      </c>
      <c r="H195" s="154">
        <v>0.64200000000000002</v>
      </c>
      <c r="I195" s="5"/>
      <c r="L195" s="149"/>
      <c r="M195" s="155"/>
      <c r="T195" s="156"/>
      <c r="AT195" s="152" t="s">
        <v>244</v>
      </c>
      <c r="AU195" s="152" t="s">
        <v>85</v>
      </c>
      <c r="AV195" s="150" t="s">
        <v>85</v>
      </c>
      <c r="AW195" s="150" t="s">
        <v>33</v>
      </c>
      <c r="AX195" s="150" t="s">
        <v>77</v>
      </c>
      <c r="AY195" s="152" t="s">
        <v>236</v>
      </c>
    </row>
    <row r="196" spans="2:65" s="150" customFormat="1" x14ac:dyDescent="0.2">
      <c r="B196" s="149"/>
      <c r="D196" s="151" t="s">
        <v>244</v>
      </c>
      <c r="E196" s="152" t="s">
        <v>1</v>
      </c>
      <c r="F196" s="153" t="s">
        <v>325</v>
      </c>
      <c r="H196" s="154">
        <v>0.76300000000000001</v>
      </c>
      <c r="I196" s="5"/>
      <c r="L196" s="149"/>
      <c r="M196" s="155"/>
      <c r="T196" s="156"/>
      <c r="AT196" s="152" t="s">
        <v>244</v>
      </c>
      <c r="AU196" s="152" t="s">
        <v>85</v>
      </c>
      <c r="AV196" s="150" t="s">
        <v>85</v>
      </c>
      <c r="AW196" s="150" t="s">
        <v>33</v>
      </c>
      <c r="AX196" s="150" t="s">
        <v>77</v>
      </c>
      <c r="AY196" s="152" t="s">
        <v>236</v>
      </c>
    </row>
    <row r="197" spans="2:65" s="158" customFormat="1" x14ac:dyDescent="0.2">
      <c r="B197" s="157"/>
      <c r="D197" s="151" t="s">
        <v>244</v>
      </c>
      <c r="E197" s="159" t="s">
        <v>1</v>
      </c>
      <c r="F197" s="160" t="s">
        <v>253</v>
      </c>
      <c r="H197" s="161">
        <v>1.405</v>
      </c>
      <c r="I197" s="6"/>
      <c r="L197" s="157"/>
      <c r="M197" s="162"/>
      <c r="T197" s="163"/>
      <c r="AT197" s="159" t="s">
        <v>244</v>
      </c>
      <c r="AU197" s="159" t="s">
        <v>85</v>
      </c>
      <c r="AV197" s="158" t="s">
        <v>88</v>
      </c>
      <c r="AW197" s="158" t="s">
        <v>33</v>
      </c>
      <c r="AX197" s="158" t="s">
        <v>8</v>
      </c>
      <c r="AY197" s="159" t="s">
        <v>236</v>
      </c>
    </row>
    <row r="198" spans="2:65" s="25" customFormat="1" ht="16.5" customHeight="1" x14ac:dyDescent="0.2">
      <c r="B198" s="24"/>
      <c r="C198" s="164" t="s">
        <v>326</v>
      </c>
      <c r="D198" s="164" t="s">
        <v>327</v>
      </c>
      <c r="E198" s="165" t="s">
        <v>328</v>
      </c>
      <c r="F198" s="166" t="s">
        <v>329</v>
      </c>
      <c r="G198" s="167" t="s">
        <v>330</v>
      </c>
      <c r="H198" s="168">
        <v>509.565</v>
      </c>
      <c r="I198" s="7"/>
      <c r="J198" s="169">
        <f>ROUND(I198*H198,0)</f>
        <v>0</v>
      </c>
      <c r="K198" s="166" t="s">
        <v>1</v>
      </c>
      <c r="L198" s="170"/>
      <c r="M198" s="171" t="s">
        <v>1</v>
      </c>
      <c r="N198" s="172" t="s">
        <v>42</v>
      </c>
      <c r="P198" s="145">
        <f>O198*H198</f>
        <v>0</v>
      </c>
      <c r="Q198" s="145">
        <v>0</v>
      </c>
      <c r="R198" s="145">
        <f>Q198*H198</f>
        <v>0</v>
      </c>
      <c r="S198" s="145">
        <v>0</v>
      </c>
      <c r="T198" s="146">
        <f>S198*H198</f>
        <v>0</v>
      </c>
      <c r="AR198" s="147" t="s">
        <v>259</v>
      </c>
      <c r="AT198" s="147" t="s">
        <v>327</v>
      </c>
      <c r="AU198" s="147" t="s">
        <v>85</v>
      </c>
      <c r="AY198" s="12" t="s">
        <v>236</v>
      </c>
      <c r="BE198" s="148">
        <f>IF(N198="základní",J198,0)</f>
        <v>0</v>
      </c>
      <c r="BF198" s="148">
        <f>IF(N198="snížená",J198,0)</f>
        <v>0</v>
      </c>
      <c r="BG198" s="148">
        <f>IF(N198="zákl. přenesená",J198,0)</f>
        <v>0</v>
      </c>
      <c r="BH198" s="148">
        <f>IF(N198="sníž. přenesená",J198,0)</f>
        <v>0</v>
      </c>
      <c r="BI198" s="148">
        <f>IF(N198="nulová",J198,0)</f>
        <v>0</v>
      </c>
      <c r="BJ198" s="12" t="s">
        <v>8</v>
      </c>
      <c r="BK198" s="148">
        <f>ROUND(I198*H198,0)</f>
        <v>0</v>
      </c>
      <c r="BL198" s="12" t="s">
        <v>91</v>
      </c>
      <c r="BM198" s="147" t="s">
        <v>331</v>
      </c>
    </row>
    <row r="199" spans="2:65" s="150" customFormat="1" x14ac:dyDescent="0.2">
      <c r="B199" s="149"/>
      <c r="D199" s="151" t="s">
        <v>244</v>
      </c>
      <c r="E199" s="152" t="s">
        <v>1</v>
      </c>
      <c r="F199" s="153" t="s">
        <v>332</v>
      </c>
      <c r="H199" s="154">
        <v>509.565</v>
      </c>
      <c r="I199" s="5"/>
      <c r="L199" s="149"/>
      <c r="M199" s="155"/>
      <c r="T199" s="156"/>
      <c r="AT199" s="152" t="s">
        <v>244</v>
      </c>
      <c r="AU199" s="152" t="s">
        <v>85</v>
      </c>
      <c r="AV199" s="150" t="s">
        <v>85</v>
      </c>
      <c r="AW199" s="150" t="s">
        <v>33</v>
      </c>
      <c r="AX199" s="150" t="s">
        <v>8</v>
      </c>
      <c r="AY199" s="152" t="s">
        <v>236</v>
      </c>
    </row>
    <row r="200" spans="2:65" s="25" customFormat="1" ht="24.2" customHeight="1" x14ac:dyDescent="0.2">
      <c r="B200" s="24"/>
      <c r="C200" s="137" t="s">
        <v>333</v>
      </c>
      <c r="D200" s="137" t="s">
        <v>238</v>
      </c>
      <c r="E200" s="138" t="s">
        <v>334</v>
      </c>
      <c r="F200" s="139" t="s">
        <v>335</v>
      </c>
      <c r="G200" s="140" t="s">
        <v>300</v>
      </c>
      <c r="H200" s="141">
        <v>1.456</v>
      </c>
      <c r="I200" s="4"/>
      <c r="J200" s="142">
        <f>ROUND(I200*H200,0)</f>
        <v>0</v>
      </c>
      <c r="K200" s="139" t="s">
        <v>242</v>
      </c>
      <c r="L200" s="24"/>
      <c r="M200" s="143" t="s">
        <v>1</v>
      </c>
      <c r="N200" s="144" t="s">
        <v>42</v>
      </c>
      <c r="P200" s="145">
        <f>O200*H200</f>
        <v>0</v>
      </c>
      <c r="Q200" s="145">
        <v>1.575E-3</v>
      </c>
      <c r="R200" s="145">
        <f>Q200*H200</f>
        <v>2.2932E-3</v>
      </c>
      <c r="S200" s="145">
        <v>0</v>
      </c>
      <c r="T200" s="146">
        <f>S200*H200</f>
        <v>0</v>
      </c>
      <c r="AR200" s="147" t="s">
        <v>91</v>
      </c>
      <c r="AT200" s="147" t="s">
        <v>238</v>
      </c>
      <c r="AU200" s="147" t="s">
        <v>85</v>
      </c>
      <c r="AY200" s="12" t="s">
        <v>236</v>
      </c>
      <c r="BE200" s="148">
        <f>IF(N200="základní",J200,0)</f>
        <v>0</v>
      </c>
      <c r="BF200" s="148">
        <f>IF(N200="snížená",J200,0)</f>
        <v>0</v>
      </c>
      <c r="BG200" s="148">
        <f>IF(N200="zákl. přenesená",J200,0)</f>
        <v>0</v>
      </c>
      <c r="BH200" s="148">
        <f>IF(N200="sníž. přenesená",J200,0)</f>
        <v>0</v>
      </c>
      <c r="BI200" s="148">
        <f>IF(N200="nulová",J200,0)</f>
        <v>0</v>
      </c>
      <c r="BJ200" s="12" t="s">
        <v>8</v>
      </c>
      <c r="BK200" s="148">
        <f>ROUND(I200*H200,0)</f>
        <v>0</v>
      </c>
      <c r="BL200" s="12" t="s">
        <v>91</v>
      </c>
      <c r="BM200" s="147" t="s">
        <v>336</v>
      </c>
    </row>
    <row r="201" spans="2:65" s="150" customFormat="1" x14ac:dyDescent="0.2">
      <c r="B201" s="149"/>
      <c r="D201" s="151" t="s">
        <v>244</v>
      </c>
      <c r="E201" s="152" t="s">
        <v>1</v>
      </c>
      <c r="F201" s="153" t="s">
        <v>337</v>
      </c>
      <c r="H201" s="154">
        <v>1.456</v>
      </c>
      <c r="I201" s="5"/>
      <c r="L201" s="149"/>
      <c r="M201" s="155"/>
      <c r="T201" s="156"/>
      <c r="AT201" s="152" t="s">
        <v>244</v>
      </c>
      <c r="AU201" s="152" t="s">
        <v>85</v>
      </c>
      <c r="AV201" s="150" t="s">
        <v>85</v>
      </c>
      <c r="AW201" s="150" t="s">
        <v>33</v>
      </c>
      <c r="AX201" s="150" t="s">
        <v>8</v>
      </c>
      <c r="AY201" s="152" t="s">
        <v>236</v>
      </c>
    </row>
    <row r="202" spans="2:65" s="25" customFormat="1" ht="24.2" customHeight="1" x14ac:dyDescent="0.2">
      <c r="B202" s="24"/>
      <c r="C202" s="137" t="s">
        <v>338</v>
      </c>
      <c r="D202" s="137" t="s">
        <v>238</v>
      </c>
      <c r="E202" s="138" t="s">
        <v>339</v>
      </c>
      <c r="F202" s="139" t="s">
        <v>340</v>
      </c>
      <c r="G202" s="140" t="s">
        <v>300</v>
      </c>
      <c r="H202" s="141">
        <v>32.406999999999996</v>
      </c>
      <c r="I202" s="4"/>
      <c r="J202" s="142">
        <f>ROUND(I202*H202,0)</f>
        <v>0</v>
      </c>
      <c r="K202" s="139" t="s">
        <v>242</v>
      </c>
      <c r="L202" s="24"/>
      <c r="M202" s="143" t="s">
        <v>1</v>
      </c>
      <c r="N202" s="144" t="s">
        <v>42</v>
      </c>
      <c r="P202" s="145">
        <f>O202*H202</f>
        <v>0</v>
      </c>
      <c r="Q202" s="145">
        <v>0.104448</v>
      </c>
      <c r="R202" s="145">
        <f>Q202*H202</f>
        <v>3.3848463359999994</v>
      </c>
      <c r="S202" s="145">
        <v>0</v>
      </c>
      <c r="T202" s="146">
        <f>S202*H202</f>
        <v>0</v>
      </c>
      <c r="AR202" s="147" t="s">
        <v>91</v>
      </c>
      <c r="AT202" s="147" t="s">
        <v>238</v>
      </c>
      <c r="AU202" s="147" t="s">
        <v>85</v>
      </c>
      <c r="AY202" s="12" t="s">
        <v>236</v>
      </c>
      <c r="BE202" s="148">
        <f>IF(N202="základní",J202,0)</f>
        <v>0</v>
      </c>
      <c r="BF202" s="148">
        <f>IF(N202="snížená",J202,0)</f>
        <v>0</v>
      </c>
      <c r="BG202" s="148">
        <f>IF(N202="zákl. přenesená",J202,0)</f>
        <v>0</v>
      </c>
      <c r="BH202" s="148">
        <f>IF(N202="sníž. přenesená",J202,0)</f>
        <v>0</v>
      </c>
      <c r="BI202" s="148">
        <f>IF(N202="nulová",J202,0)</f>
        <v>0</v>
      </c>
      <c r="BJ202" s="12" t="s">
        <v>8</v>
      </c>
      <c r="BK202" s="148">
        <f>ROUND(I202*H202,0)</f>
        <v>0</v>
      </c>
      <c r="BL202" s="12" t="s">
        <v>91</v>
      </c>
      <c r="BM202" s="147" t="s">
        <v>341</v>
      </c>
    </row>
    <row r="203" spans="2:65" s="150" customFormat="1" x14ac:dyDescent="0.2">
      <c r="B203" s="149"/>
      <c r="D203" s="151" t="s">
        <v>244</v>
      </c>
      <c r="E203" s="152" t="s">
        <v>1</v>
      </c>
      <c r="F203" s="153" t="s">
        <v>342</v>
      </c>
      <c r="H203" s="154">
        <v>37.134999999999998</v>
      </c>
      <c r="I203" s="5"/>
      <c r="L203" s="149"/>
      <c r="M203" s="155"/>
      <c r="T203" s="156"/>
      <c r="AT203" s="152" t="s">
        <v>244</v>
      </c>
      <c r="AU203" s="152" t="s">
        <v>85</v>
      </c>
      <c r="AV203" s="150" t="s">
        <v>85</v>
      </c>
      <c r="AW203" s="150" t="s">
        <v>33</v>
      </c>
      <c r="AX203" s="150" t="s">
        <v>77</v>
      </c>
      <c r="AY203" s="152" t="s">
        <v>236</v>
      </c>
    </row>
    <row r="204" spans="2:65" s="150" customFormat="1" x14ac:dyDescent="0.2">
      <c r="B204" s="149"/>
      <c r="D204" s="151" t="s">
        <v>244</v>
      </c>
      <c r="E204" s="152" t="s">
        <v>1</v>
      </c>
      <c r="F204" s="153" t="s">
        <v>343</v>
      </c>
      <c r="H204" s="154">
        <v>-4.7279999999999998</v>
      </c>
      <c r="I204" s="5"/>
      <c r="L204" s="149"/>
      <c r="M204" s="155"/>
      <c r="T204" s="156"/>
      <c r="AT204" s="152" t="s">
        <v>244</v>
      </c>
      <c r="AU204" s="152" t="s">
        <v>85</v>
      </c>
      <c r="AV204" s="150" t="s">
        <v>85</v>
      </c>
      <c r="AW204" s="150" t="s">
        <v>33</v>
      </c>
      <c r="AX204" s="150" t="s">
        <v>77</v>
      </c>
      <c r="AY204" s="152" t="s">
        <v>236</v>
      </c>
    </row>
    <row r="205" spans="2:65" s="158" customFormat="1" x14ac:dyDescent="0.2">
      <c r="B205" s="157"/>
      <c r="D205" s="151" t="s">
        <v>244</v>
      </c>
      <c r="E205" s="159" t="s">
        <v>1</v>
      </c>
      <c r="F205" s="160" t="s">
        <v>253</v>
      </c>
      <c r="H205" s="161">
        <v>32.406999999999996</v>
      </c>
      <c r="I205" s="6"/>
      <c r="L205" s="157"/>
      <c r="M205" s="162"/>
      <c r="T205" s="163"/>
      <c r="AT205" s="159" t="s">
        <v>244</v>
      </c>
      <c r="AU205" s="159" t="s">
        <v>85</v>
      </c>
      <c r="AV205" s="158" t="s">
        <v>88</v>
      </c>
      <c r="AW205" s="158" t="s">
        <v>33</v>
      </c>
      <c r="AX205" s="158" t="s">
        <v>8</v>
      </c>
      <c r="AY205" s="159" t="s">
        <v>236</v>
      </c>
    </row>
    <row r="206" spans="2:65" s="25" customFormat="1" ht="16.5" customHeight="1" x14ac:dyDescent="0.2">
      <c r="B206" s="24"/>
      <c r="C206" s="137" t="s">
        <v>344</v>
      </c>
      <c r="D206" s="137" t="s">
        <v>238</v>
      </c>
      <c r="E206" s="138" t="s">
        <v>345</v>
      </c>
      <c r="F206" s="139" t="s">
        <v>346</v>
      </c>
      <c r="G206" s="140" t="s">
        <v>241</v>
      </c>
      <c r="H206" s="141">
        <v>13.968</v>
      </c>
      <c r="I206" s="4"/>
      <c r="J206" s="142">
        <f>ROUND(I206*H206,0)</f>
        <v>0</v>
      </c>
      <c r="K206" s="139" t="s">
        <v>242</v>
      </c>
      <c r="L206" s="24"/>
      <c r="M206" s="143" t="s">
        <v>1</v>
      </c>
      <c r="N206" s="144" t="s">
        <v>42</v>
      </c>
      <c r="P206" s="145">
        <f>O206*H206</f>
        <v>0</v>
      </c>
      <c r="Q206" s="145">
        <v>2.4532969960000002</v>
      </c>
      <c r="R206" s="145">
        <f>Q206*H206</f>
        <v>34.267652440128003</v>
      </c>
      <c r="S206" s="145">
        <v>0</v>
      </c>
      <c r="T206" s="146">
        <f>S206*H206</f>
        <v>0</v>
      </c>
      <c r="AR206" s="147" t="s">
        <v>91</v>
      </c>
      <c r="AT206" s="147" t="s">
        <v>238</v>
      </c>
      <c r="AU206" s="147" t="s">
        <v>85</v>
      </c>
      <c r="AY206" s="12" t="s">
        <v>236</v>
      </c>
      <c r="BE206" s="148">
        <f>IF(N206="základní",J206,0)</f>
        <v>0</v>
      </c>
      <c r="BF206" s="148">
        <f>IF(N206="snížená",J206,0)</f>
        <v>0</v>
      </c>
      <c r="BG206" s="148">
        <f>IF(N206="zákl. přenesená",J206,0)</f>
        <v>0</v>
      </c>
      <c r="BH206" s="148">
        <f>IF(N206="sníž. přenesená",J206,0)</f>
        <v>0</v>
      </c>
      <c r="BI206" s="148">
        <f>IF(N206="nulová",J206,0)</f>
        <v>0</v>
      </c>
      <c r="BJ206" s="12" t="s">
        <v>8</v>
      </c>
      <c r="BK206" s="148">
        <f>ROUND(I206*H206,0)</f>
        <v>0</v>
      </c>
      <c r="BL206" s="12" t="s">
        <v>91</v>
      </c>
      <c r="BM206" s="147" t="s">
        <v>347</v>
      </c>
    </row>
    <row r="207" spans="2:65" s="150" customFormat="1" x14ac:dyDescent="0.2">
      <c r="B207" s="149"/>
      <c r="D207" s="151" t="s">
        <v>244</v>
      </c>
      <c r="E207" s="152" t="s">
        <v>1</v>
      </c>
      <c r="F207" s="153" t="s">
        <v>348</v>
      </c>
      <c r="H207" s="154">
        <v>13.968</v>
      </c>
      <c r="I207" s="5"/>
      <c r="L207" s="149"/>
      <c r="M207" s="155"/>
      <c r="T207" s="156"/>
      <c r="AT207" s="152" t="s">
        <v>244</v>
      </c>
      <c r="AU207" s="152" t="s">
        <v>85</v>
      </c>
      <c r="AV207" s="150" t="s">
        <v>85</v>
      </c>
      <c r="AW207" s="150" t="s">
        <v>33</v>
      </c>
      <c r="AX207" s="150" t="s">
        <v>77</v>
      </c>
      <c r="AY207" s="152" t="s">
        <v>236</v>
      </c>
    </row>
    <row r="208" spans="2:65" s="158" customFormat="1" x14ac:dyDescent="0.2">
      <c r="B208" s="157"/>
      <c r="D208" s="151" t="s">
        <v>244</v>
      </c>
      <c r="E208" s="159" t="s">
        <v>1</v>
      </c>
      <c r="F208" s="160" t="s">
        <v>253</v>
      </c>
      <c r="H208" s="161">
        <v>13.968</v>
      </c>
      <c r="I208" s="6"/>
      <c r="L208" s="157"/>
      <c r="M208" s="162"/>
      <c r="T208" s="163"/>
      <c r="AT208" s="159" t="s">
        <v>244</v>
      </c>
      <c r="AU208" s="159" t="s">
        <v>85</v>
      </c>
      <c r="AV208" s="158" t="s">
        <v>88</v>
      </c>
      <c r="AW208" s="158" t="s">
        <v>33</v>
      </c>
      <c r="AX208" s="158" t="s">
        <v>8</v>
      </c>
      <c r="AY208" s="159" t="s">
        <v>236</v>
      </c>
    </row>
    <row r="209" spans="2:65" s="25" customFormat="1" ht="24.2" customHeight="1" x14ac:dyDescent="0.2">
      <c r="B209" s="24"/>
      <c r="C209" s="137" t="s">
        <v>349</v>
      </c>
      <c r="D209" s="137" t="s">
        <v>238</v>
      </c>
      <c r="E209" s="138" t="s">
        <v>350</v>
      </c>
      <c r="F209" s="139" t="s">
        <v>351</v>
      </c>
      <c r="G209" s="140" t="s">
        <v>300</v>
      </c>
      <c r="H209" s="141">
        <v>116.399</v>
      </c>
      <c r="I209" s="4"/>
      <c r="J209" s="142">
        <f>ROUND(I209*H209,0)</f>
        <v>0</v>
      </c>
      <c r="K209" s="139" t="s">
        <v>242</v>
      </c>
      <c r="L209" s="24"/>
      <c r="M209" s="143" t="s">
        <v>1</v>
      </c>
      <c r="N209" s="144" t="s">
        <v>42</v>
      </c>
      <c r="P209" s="145">
        <f>O209*H209</f>
        <v>0</v>
      </c>
      <c r="Q209" s="145">
        <v>3.4619E-3</v>
      </c>
      <c r="R209" s="145">
        <f>Q209*H209</f>
        <v>0.40296169809999999</v>
      </c>
      <c r="S209" s="145">
        <v>0</v>
      </c>
      <c r="T209" s="146">
        <f>S209*H209</f>
        <v>0</v>
      </c>
      <c r="AR209" s="147" t="s">
        <v>91</v>
      </c>
      <c r="AT209" s="147" t="s">
        <v>238</v>
      </c>
      <c r="AU209" s="147" t="s">
        <v>85</v>
      </c>
      <c r="AY209" s="12" t="s">
        <v>236</v>
      </c>
      <c r="BE209" s="148">
        <f>IF(N209="základní",J209,0)</f>
        <v>0</v>
      </c>
      <c r="BF209" s="148">
        <f>IF(N209="snížená",J209,0)</f>
        <v>0</v>
      </c>
      <c r="BG209" s="148">
        <f>IF(N209="zákl. přenesená",J209,0)</f>
        <v>0</v>
      </c>
      <c r="BH209" s="148">
        <f>IF(N209="sníž. přenesená",J209,0)</f>
        <v>0</v>
      </c>
      <c r="BI209" s="148">
        <f>IF(N209="nulová",J209,0)</f>
        <v>0</v>
      </c>
      <c r="BJ209" s="12" t="s">
        <v>8</v>
      </c>
      <c r="BK209" s="148">
        <f>ROUND(I209*H209,0)</f>
        <v>0</v>
      </c>
      <c r="BL209" s="12" t="s">
        <v>91</v>
      </c>
      <c r="BM209" s="147" t="s">
        <v>352</v>
      </c>
    </row>
    <row r="210" spans="2:65" s="150" customFormat="1" x14ac:dyDescent="0.2">
      <c r="B210" s="149"/>
      <c r="D210" s="151" t="s">
        <v>244</v>
      </c>
      <c r="E210" s="152" t="s">
        <v>1</v>
      </c>
      <c r="F210" s="153" t="s">
        <v>353</v>
      </c>
      <c r="H210" s="154">
        <v>116.399</v>
      </c>
      <c r="I210" s="5"/>
      <c r="L210" s="149"/>
      <c r="M210" s="155"/>
      <c r="T210" s="156"/>
      <c r="AT210" s="152" t="s">
        <v>244</v>
      </c>
      <c r="AU210" s="152" t="s">
        <v>85</v>
      </c>
      <c r="AV210" s="150" t="s">
        <v>85</v>
      </c>
      <c r="AW210" s="150" t="s">
        <v>33</v>
      </c>
      <c r="AX210" s="150" t="s">
        <v>77</v>
      </c>
      <c r="AY210" s="152" t="s">
        <v>236</v>
      </c>
    </row>
    <row r="211" spans="2:65" s="158" customFormat="1" x14ac:dyDescent="0.2">
      <c r="B211" s="157"/>
      <c r="D211" s="151" t="s">
        <v>244</v>
      </c>
      <c r="E211" s="159" t="s">
        <v>1</v>
      </c>
      <c r="F211" s="160" t="s">
        <v>253</v>
      </c>
      <c r="H211" s="161">
        <v>116.399</v>
      </c>
      <c r="I211" s="6"/>
      <c r="L211" s="157"/>
      <c r="M211" s="162"/>
      <c r="T211" s="163"/>
      <c r="AT211" s="159" t="s">
        <v>244</v>
      </c>
      <c r="AU211" s="159" t="s">
        <v>85</v>
      </c>
      <c r="AV211" s="158" t="s">
        <v>88</v>
      </c>
      <c r="AW211" s="158" t="s">
        <v>33</v>
      </c>
      <c r="AX211" s="158" t="s">
        <v>8</v>
      </c>
      <c r="AY211" s="159" t="s">
        <v>236</v>
      </c>
    </row>
    <row r="212" spans="2:65" s="25" customFormat="1" ht="24.2" customHeight="1" x14ac:dyDescent="0.2">
      <c r="B212" s="24"/>
      <c r="C212" s="137" t="s">
        <v>354</v>
      </c>
      <c r="D212" s="137" t="s">
        <v>238</v>
      </c>
      <c r="E212" s="138" t="s">
        <v>355</v>
      </c>
      <c r="F212" s="139" t="s">
        <v>356</v>
      </c>
      <c r="G212" s="140" t="s">
        <v>300</v>
      </c>
      <c r="H212" s="141">
        <v>116.399</v>
      </c>
      <c r="I212" s="4"/>
      <c r="J212" s="142">
        <f>ROUND(I212*H212,0)</f>
        <v>0</v>
      </c>
      <c r="K212" s="139" t="s">
        <v>242</v>
      </c>
      <c r="L212" s="24"/>
      <c r="M212" s="143" t="s">
        <v>1</v>
      </c>
      <c r="N212" s="144" t="s">
        <v>42</v>
      </c>
      <c r="P212" s="145">
        <f>O212*H212</f>
        <v>0</v>
      </c>
      <c r="Q212" s="145">
        <v>0</v>
      </c>
      <c r="R212" s="145">
        <f>Q212*H212</f>
        <v>0</v>
      </c>
      <c r="S212" s="145">
        <v>0</v>
      </c>
      <c r="T212" s="146">
        <f>S212*H212</f>
        <v>0</v>
      </c>
      <c r="AR212" s="147" t="s">
        <v>91</v>
      </c>
      <c r="AT212" s="147" t="s">
        <v>238</v>
      </c>
      <c r="AU212" s="147" t="s">
        <v>85</v>
      </c>
      <c r="AY212" s="12" t="s">
        <v>236</v>
      </c>
      <c r="BE212" s="148">
        <f>IF(N212="základní",J212,0)</f>
        <v>0</v>
      </c>
      <c r="BF212" s="148">
        <f>IF(N212="snížená",J212,0)</f>
        <v>0</v>
      </c>
      <c r="BG212" s="148">
        <f>IF(N212="zákl. přenesená",J212,0)</f>
        <v>0</v>
      </c>
      <c r="BH212" s="148">
        <f>IF(N212="sníž. přenesená",J212,0)</f>
        <v>0</v>
      </c>
      <c r="BI212" s="148">
        <f>IF(N212="nulová",J212,0)</f>
        <v>0</v>
      </c>
      <c r="BJ212" s="12" t="s">
        <v>8</v>
      </c>
      <c r="BK212" s="148">
        <f>ROUND(I212*H212,0)</f>
        <v>0</v>
      </c>
      <c r="BL212" s="12" t="s">
        <v>91</v>
      </c>
      <c r="BM212" s="147" t="s">
        <v>357</v>
      </c>
    </row>
    <row r="213" spans="2:65" s="126" customFormat="1" ht="22.9" customHeight="1" x14ac:dyDescent="0.2">
      <c r="B213" s="125"/>
      <c r="D213" s="127" t="s">
        <v>76</v>
      </c>
      <c r="E213" s="135" t="s">
        <v>91</v>
      </c>
      <c r="F213" s="135" t="s">
        <v>358</v>
      </c>
      <c r="I213" s="3"/>
      <c r="J213" s="136">
        <f>BK213</f>
        <v>0</v>
      </c>
      <c r="L213" s="125"/>
      <c r="M213" s="130"/>
      <c r="P213" s="131">
        <f>SUM(P214:P238)</f>
        <v>0</v>
      </c>
      <c r="R213" s="131">
        <f>SUM(R214:R238)</f>
        <v>15.558031595920001</v>
      </c>
      <c r="T213" s="132">
        <f>SUM(T214:T238)</f>
        <v>0</v>
      </c>
      <c r="AR213" s="127" t="s">
        <v>8</v>
      </c>
      <c r="AT213" s="133" t="s">
        <v>76</v>
      </c>
      <c r="AU213" s="133" t="s">
        <v>8</v>
      </c>
      <c r="AY213" s="127" t="s">
        <v>236</v>
      </c>
      <c r="BK213" s="134">
        <f>SUM(BK214:BK238)</f>
        <v>0</v>
      </c>
    </row>
    <row r="214" spans="2:65" s="25" customFormat="1" ht="16.5" customHeight="1" x14ac:dyDescent="0.2">
      <c r="B214" s="24"/>
      <c r="C214" s="137" t="s">
        <v>359</v>
      </c>
      <c r="D214" s="137" t="s">
        <v>238</v>
      </c>
      <c r="E214" s="138" t="s">
        <v>360</v>
      </c>
      <c r="F214" s="139" t="s">
        <v>361</v>
      </c>
      <c r="G214" s="140" t="s">
        <v>241</v>
      </c>
      <c r="H214" s="141">
        <v>6.1740000000000004</v>
      </c>
      <c r="I214" s="4"/>
      <c r="J214" s="142">
        <f>ROUND(I214*H214,0)</f>
        <v>0</v>
      </c>
      <c r="K214" s="139" t="s">
        <v>242</v>
      </c>
      <c r="L214" s="24"/>
      <c r="M214" s="143" t="s">
        <v>1</v>
      </c>
      <c r="N214" s="144" t="s">
        <v>42</v>
      </c>
      <c r="P214" s="145">
        <f>O214*H214</f>
        <v>0</v>
      </c>
      <c r="Q214" s="145">
        <v>2.453395</v>
      </c>
      <c r="R214" s="145">
        <f>Q214*H214</f>
        <v>15.147260730000001</v>
      </c>
      <c r="S214" s="145">
        <v>0</v>
      </c>
      <c r="T214" s="146">
        <f>S214*H214</f>
        <v>0</v>
      </c>
      <c r="AR214" s="147" t="s">
        <v>91</v>
      </c>
      <c r="AT214" s="147" t="s">
        <v>238</v>
      </c>
      <c r="AU214" s="147" t="s">
        <v>85</v>
      </c>
      <c r="AY214" s="12" t="s">
        <v>236</v>
      </c>
      <c r="BE214" s="148">
        <f>IF(N214="základní",J214,0)</f>
        <v>0</v>
      </c>
      <c r="BF214" s="148">
        <f>IF(N214="snížená",J214,0)</f>
        <v>0</v>
      </c>
      <c r="BG214" s="148">
        <f>IF(N214="zákl. přenesená",J214,0)</f>
        <v>0</v>
      </c>
      <c r="BH214" s="148">
        <f>IF(N214="sníž. přenesená",J214,0)</f>
        <v>0</v>
      </c>
      <c r="BI214" s="148">
        <f>IF(N214="nulová",J214,0)</f>
        <v>0</v>
      </c>
      <c r="BJ214" s="12" t="s">
        <v>8</v>
      </c>
      <c r="BK214" s="148">
        <f>ROUND(I214*H214,0)</f>
        <v>0</v>
      </c>
      <c r="BL214" s="12" t="s">
        <v>91</v>
      </c>
      <c r="BM214" s="147" t="s">
        <v>362</v>
      </c>
    </row>
    <row r="215" spans="2:65" s="150" customFormat="1" x14ac:dyDescent="0.2">
      <c r="B215" s="149"/>
      <c r="D215" s="151" t="s">
        <v>244</v>
      </c>
      <c r="E215" s="152" t="s">
        <v>1</v>
      </c>
      <c r="F215" s="153" t="s">
        <v>363</v>
      </c>
      <c r="H215" s="154">
        <v>0.50700000000000001</v>
      </c>
      <c r="I215" s="5"/>
      <c r="L215" s="149"/>
      <c r="M215" s="155"/>
      <c r="T215" s="156"/>
      <c r="AT215" s="152" t="s">
        <v>244</v>
      </c>
      <c r="AU215" s="152" t="s">
        <v>85</v>
      </c>
      <c r="AV215" s="150" t="s">
        <v>85</v>
      </c>
      <c r="AW215" s="150" t="s">
        <v>33</v>
      </c>
      <c r="AX215" s="150" t="s">
        <v>77</v>
      </c>
      <c r="AY215" s="152" t="s">
        <v>236</v>
      </c>
    </row>
    <row r="216" spans="2:65" s="150" customFormat="1" x14ac:dyDescent="0.2">
      <c r="B216" s="149"/>
      <c r="D216" s="151" t="s">
        <v>244</v>
      </c>
      <c r="E216" s="152" t="s">
        <v>1</v>
      </c>
      <c r="F216" s="153" t="s">
        <v>364</v>
      </c>
      <c r="H216" s="154">
        <v>0.29099999999999998</v>
      </c>
      <c r="I216" s="5"/>
      <c r="L216" s="149"/>
      <c r="M216" s="155"/>
      <c r="T216" s="156"/>
      <c r="AT216" s="152" t="s">
        <v>244</v>
      </c>
      <c r="AU216" s="152" t="s">
        <v>85</v>
      </c>
      <c r="AV216" s="150" t="s">
        <v>85</v>
      </c>
      <c r="AW216" s="150" t="s">
        <v>33</v>
      </c>
      <c r="AX216" s="150" t="s">
        <v>77</v>
      </c>
      <c r="AY216" s="152" t="s">
        <v>236</v>
      </c>
    </row>
    <row r="217" spans="2:65" s="150" customFormat="1" x14ac:dyDescent="0.2">
      <c r="B217" s="149"/>
      <c r="D217" s="151" t="s">
        <v>244</v>
      </c>
      <c r="E217" s="152" t="s">
        <v>1</v>
      </c>
      <c r="F217" s="153" t="s">
        <v>365</v>
      </c>
      <c r="H217" s="154">
        <v>0.23300000000000001</v>
      </c>
      <c r="I217" s="5"/>
      <c r="L217" s="149"/>
      <c r="M217" s="155"/>
      <c r="T217" s="156"/>
      <c r="AT217" s="152" t="s">
        <v>244</v>
      </c>
      <c r="AU217" s="152" t="s">
        <v>85</v>
      </c>
      <c r="AV217" s="150" t="s">
        <v>85</v>
      </c>
      <c r="AW217" s="150" t="s">
        <v>33</v>
      </c>
      <c r="AX217" s="150" t="s">
        <v>77</v>
      </c>
      <c r="AY217" s="152" t="s">
        <v>236</v>
      </c>
    </row>
    <row r="218" spans="2:65" s="150" customFormat="1" x14ac:dyDescent="0.2">
      <c r="B218" s="149"/>
      <c r="D218" s="151" t="s">
        <v>244</v>
      </c>
      <c r="E218" s="152" t="s">
        <v>1</v>
      </c>
      <c r="F218" s="153" t="s">
        <v>366</v>
      </c>
      <c r="H218" s="154">
        <v>0.46400000000000002</v>
      </c>
      <c r="I218" s="5"/>
      <c r="L218" s="149"/>
      <c r="M218" s="155"/>
      <c r="T218" s="156"/>
      <c r="AT218" s="152" t="s">
        <v>244</v>
      </c>
      <c r="AU218" s="152" t="s">
        <v>85</v>
      </c>
      <c r="AV218" s="150" t="s">
        <v>85</v>
      </c>
      <c r="AW218" s="150" t="s">
        <v>33</v>
      </c>
      <c r="AX218" s="150" t="s">
        <v>77</v>
      </c>
      <c r="AY218" s="152" t="s">
        <v>236</v>
      </c>
    </row>
    <row r="219" spans="2:65" s="158" customFormat="1" x14ac:dyDescent="0.2">
      <c r="B219" s="157"/>
      <c r="D219" s="151" t="s">
        <v>244</v>
      </c>
      <c r="E219" s="159" t="s">
        <v>1</v>
      </c>
      <c r="F219" s="160" t="s">
        <v>253</v>
      </c>
      <c r="H219" s="161">
        <v>1.4950000000000001</v>
      </c>
      <c r="I219" s="6"/>
      <c r="L219" s="157"/>
      <c r="M219" s="162"/>
      <c r="T219" s="163"/>
      <c r="AT219" s="159" t="s">
        <v>244</v>
      </c>
      <c r="AU219" s="159" t="s">
        <v>85</v>
      </c>
      <c r="AV219" s="158" t="s">
        <v>88</v>
      </c>
      <c r="AW219" s="158" t="s">
        <v>33</v>
      </c>
      <c r="AX219" s="158" t="s">
        <v>77</v>
      </c>
      <c r="AY219" s="159" t="s">
        <v>236</v>
      </c>
    </row>
    <row r="220" spans="2:65" s="150" customFormat="1" ht="22.5" x14ac:dyDescent="0.2">
      <c r="B220" s="149"/>
      <c r="D220" s="151" t="s">
        <v>244</v>
      </c>
      <c r="E220" s="152" t="s">
        <v>1</v>
      </c>
      <c r="F220" s="153" t="s">
        <v>367</v>
      </c>
      <c r="H220" s="154">
        <v>3.0219999999999998</v>
      </c>
      <c r="I220" s="5"/>
      <c r="L220" s="149"/>
      <c r="M220" s="155"/>
      <c r="T220" s="156"/>
      <c r="AT220" s="152" t="s">
        <v>244</v>
      </c>
      <c r="AU220" s="152" t="s">
        <v>85</v>
      </c>
      <c r="AV220" s="150" t="s">
        <v>85</v>
      </c>
      <c r="AW220" s="150" t="s">
        <v>33</v>
      </c>
      <c r="AX220" s="150" t="s">
        <v>77</v>
      </c>
      <c r="AY220" s="152" t="s">
        <v>236</v>
      </c>
    </row>
    <row r="221" spans="2:65" s="150" customFormat="1" x14ac:dyDescent="0.2">
      <c r="B221" s="149"/>
      <c r="D221" s="151" t="s">
        <v>244</v>
      </c>
      <c r="E221" s="152" t="s">
        <v>1</v>
      </c>
      <c r="F221" s="153" t="s">
        <v>368</v>
      </c>
      <c r="H221" s="154">
        <v>1.089</v>
      </c>
      <c r="I221" s="5"/>
      <c r="L221" s="149"/>
      <c r="M221" s="155"/>
      <c r="T221" s="156"/>
      <c r="AT221" s="152" t="s">
        <v>244</v>
      </c>
      <c r="AU221" s="152" t="s">
        <v>85</v>
      </c>
      <c r="AV221" s="150" t="s">
        <v>85</v>
      </c>
      <c r="AW221" s="150" t="s">
        <v>33</v>
      </c>
      <c r="AX221" s="150" t="s">
        <v>77</v>
      </c>
      <c r="AY221" s="152" t="s">
        <v>236</v>
      </c>
    </row>
    <row r="222" spans="2:65" s="150" customFormat="1" ht="22.5" x14ac:dyDescent="0.2">
      <c r="B222" s="149"/>
      <c r="D222" s="151" t="s">
        <v>244</v>
      </c>
      <c r="E222" s="152" t="s">
        <v>1</v>
      </c>
      <c r="F222" s="153" t="s">
        <v>369</v>
      </c>
      <c r="H222" s="154">
        <v>0.56799999999999995</v>
      </c>
      <c r="I222" s="5"/>
      <c r="L222" s="149"/>
      <c r="M222" s="155"/>
      <c r="T222" s="156"/>
      <c r="AT222" s="152" t="s">
        <v>244</v>
      </c>
      <c r="AU222" s="152" t="s">
        <v>85</v>
      </c>
      <c r="AV222" s="150" t="s">
        <v>85</v>
      </c>
      <c r="AW222" s="150" t="s">
        <v>33</v>
      </c>
      <c r="AX222" s="150" t="s">
        <v>77</v>
      </c>
      <c r="AY222" s="152" t="s">
        <v>236</v>
      </c>
    </row>
    <row r="223" spans="2:65" s="158" customFormat="1" x14ac:dyDescent="0.2">
      <c r="B223" s="157"/>
      <c r="D223" s="151" t="s">
        <v>244</v>
      </c>
      <c r="E223" s="159" t="s">
        <v>1</v>
      </c>
      <c r="F223" s="160" t="s">
        <v>370</v>
      </c>
      <c r="H223" s="161">
        <v>4.6790000000000003</v>
      </c>
      <c r="I223" s="6"/>
      <c r="L223" s="157"/>
      <c r="M223" s="162"/>
      <c r="T223" s="163"/>
      <c r="AT223" s="159" t="s">
        <v>244</v>
      </c>
      <c r="AU223" s="159" t="s">
        <v>85</v>
      </c>
      <c r="AV223" s="158" t="s">
        <v>88</v>
      </c>
      <c r="AW223" s="158" t="s">
        <v>33</v>
      </c>
      <c r="AX223" s="158" t="s">
        <v>77</v>
      </c>
      <c r="AY223" s="159" t="s">
        <v>236</v>
      </c>
    </row>
    <row r="224" spans="2:65" s="174" customFormat="1" x14ac:dyDescent="0.2">
      <c r="B224" s="173"/>
      <c r="D224" s="151" t="s">
        <v>244</v>
      </c>
      <c r="E224" s="175" t="s">
        <v>1</v>
      </c>
      <c r="F224" s="176" t="s">
        <v>371</v>
      </c>
      <c r="H224" s="177">
        <v>6.1740000000000004</v>
      </c>
      <c r="I224" s="8"/>
      <c r="L224" s="173"/>
      <c r="M224" s="178"/>
      <c r="T224" s="179"/>
      <c r="AT224" s="175" t="s">
        <v>244</v>
      </c>
      <c r="AU224" s="175" t="s">
        <v>85</v>
      </c>
      <c r="AV224" s="174" t="s">
        <v>91</v>
      </c>
      <c r="AW224" s="174" t="s">
        <v>33</v>
      </c>
      <c r="AX224" s="174" t="s">
        <v>8</v>
      </c>
      <c r="AY224" s="175" t="s">
        <v>236</v>
      </c>
    </row>
    <row r="225" spans="2:65" s="25" customFormat="1" ht="16.5" customHeight="1" x14ac:dyDescent="0.2">
      <c r="B225" s="24"/>
      <c r="C225" s="137" t="s">
        <v>372</v>
      </c>
      <c r="D225" s="137" t="s">
        <v>238</v>
      </c>
      <c r="E225" s="138" t="s">
        <v>373</v>
      </c>
      <c r="F225" s="139" t="s">
        <v>374</v>
      </c>
      <c r="G225" s="140" t="s">
        <v>300</v>
      </c>
      <c r="H225" s="141">
        <v>50.435000000000002</v>
      </c>
      <c r="I225" s="4"/>
      <c r="J225" s="142">
        <f>ROUND(I225*H225,0)</f>
        <v>0</v>
      </c>
      <c r="K225" s="139" t="s">
        <v>242</v>
      </c>
      <c r="L225" s="24"/>
      <c r="M225" s="143" t="s">
        <v>1</v>
      </c>
      <c r="N225" s="144" t="s">
        <v>42</v>
      </c>
      <c r="P225" s="145">
        <f>O225*H225</f>
        <v>0</v>
      </c>
      <c r="Q225" s="145">
        <v>5.7646399999999997E-3</v>
      </c>
      <c r="R225" s="145">
        <f>Q225*H225</f>
        <v>0.29073961840000001</v>
      </c>
      <c r="S225" s="145">
        <v>0</v>
      </c>
      <c r="T225" s="146">
        <f>S225*H225</f>
        <v>0</v>
      </c>
      <c r="AR225" s="147" t="s">
        <v>91</v>
      </c>
      <c r="AT225" s="147" t="s">
        <v>238</v>
      </c>
      <c r="AU225" s="147" t="s">
        <v>85</v>
      </c>
      <c r="AY225" s="12" t="s">
        <v>236</v>
      </c>
      <c r="BE225" s="148">
        <f>IF(N225="základní",J225,0)</f>
        <v>0</v>
      </c>
      <c r="BF225" s="148">
        <f>IF(N225="snížená",J225,0)</f>
        <v>0</v>
      </c>
      <c r="BG225" s="148">
        <f>IF(N225="zákl. přenesená",J225,0)</f>
        <v>0</v>
      </c>
      <c r="BH225" s="148">
        <f>IF(N225="sníž. přenesená",J225,0)</f>
        <v>0</v>
      </c>
      <c r="BI225" s="148">
        <f>IF(N225="nulová",J225,0)</f>
        <v>0</v>
      </c>
      <c r="BJ225" s="12" t="s">
        <v>8</v>
      </c>
      <c r="BK225" s="148">
        <f>ROUND(I225*H225,0)</f>
        <v>0</v>
      </c>
      <c r="BL225" s="12" t="s">
        <v>91</v>
      </c>
      <c r="BM225" s="147" t="s">
        <v>375</v>
      </c>
    </row>
    <row r="226" spans="2:65" s="150" customFormat="1" x14ac:dyDescent="0.2">
      <c r="B226" s="149"/>
      <c r="D226" s="151" t="s">
        <v>244</v>
      </c>
      <c r="E226" s="152" t="s">
        <v>1</v>
      </c>
      <c r="F226" s="153" t="s">
        <v>376</v>
      </c>
      <c r="H226" s="154">
        <v>3.38</v>
      </c>
      <c r="I226" s="5"/>
      <c r="L226" s="149"/>
      <c r="M226" s="155"/>
      <c r="T226" s="156"/>
      <c r="AT226" s="152" t="s">
        <v>244</v>
      </c>
      <c r="AU226" s="152" t="s">
        <v>85</v>
      </c>
      <c r="AV226" s="150" t="s">
        <v>85</v>
      </c>
      <c r="AW226" s="150" t="s">
        <v>33</v>
      </c>
      <c r="AX226" s="150" t="s">
        <v>77</v>
      </c>
      <c r="AY226" s="152" t="s">
        <v>236</v>
      </c>
    </row>
    <row r="227" spans="2:65" s="150" customFormat="1" x14ac:dyDescent="0.2">
      <c r="B227" s="149"/>
      <c r="D227" s="151" t="s">
        <v>244</v>
      </c>
      <c r="E227" s="152" t="s">
        <v>1</v>
      </c>
      <c r="F227" s="153" t="s">
        <v>377</v>
      </c>
      <c r="H227" s="154">
        <v>2.9119999999999999</v>
      </c>
      <c r="I227" s="5"/>
      <c r="L227" s="149"/>
      <c r="M227" s="155"/>
      <c r="T227" s="156"/>
      <c r="AT227" s="152" t="s">
        <v>244</v>
      </c>
      <c r="AU227" s="152" t="s">
        <v>85</v>
      </c>
      <c r="AV227" s="150" t="s">
        <v>85</v>
      </c>
      <c r="AW227" s="150" t="s">
        <v>33</v>
      </c>
      <c r="AX227" s="150" t="s">
        <v>77</v>
      </c>
      <c r="AY227" s="152" t="s">
        <v>236</v>
      </c>
    </row>
    <row r="228" spans="2:65" s="150" customFormat="1" x14ac:dyDescent="0.2">
      <c r="B228" s="149"/>
      <c r="D228" s="151" t="s">
        <v>244</v>
      </c>
      <c r="E228" s="152" t="s">
        <v>1</v>
      </c>
      <c r="F228" s="153" t="s">
        <v>378</v>
      </c>
      <c r="H228" s="154">
        <v>1.55</v>
      </c>
      <c r="I228" s="5"/>
      <c r="L228" s="149"/>
      <c r="M228" s="155"/>
      <c r="T228" s="156"/>
      <c r="AT228" s="152" t="s">
        <v>244</v>
      </c>
      <c r="AU228" s="152" t="s">
        <v>85</v>
      </c>
      <c r="AV228" s="150" t="s">
        <v>85</v>
      </c>
      <c r="AW228" s="150" t="s">
        <v>33</v>
      </c>
      <c r="AX228" s="150" t="s">
        <v>77</v>
      </c>
      <c r="AY228" s="152" t="s">
        <v>236</v>
      </c>
    </row>
    <row r="229" spans="2:65" s="150" customFormat="1" x14ac:dyDescent="0.2">
      <c r="B229" s="149"/>
      <c r="D229" s="151" t="s">
        <v>244</v>
      </c>
      <c r="E229" s="152" t="s">
        <v>1</v>
      </c>
      <c r="F229" s="153" t="s">
        <v>379</v>
      </c>
      <c r="H229" s="154">
        <v>6.6340000000000003</v>
      </c>
      <c r="I229" s="5"/>
      <c r="L229" s="149"/>
      <c r="M229" s="155"/>
      <c r="T229" s="156"/>
      <c r="AT229" s="152" t="s">
        <v>244</v>
      </c>
      <c r="AU229" s="152" t="s">
        <v>85</v>
      </c>
      <c r="AV229" s="150" t="s">
        <v>85</v>
      </c>
      <c r="AW229" s="150" t="s">
        <v>33</v>
      </c>
      <c r="AX229" s="150" t="s">
        <v>77</v>
      </c>
      <c r="AY229" s="152" t="s">
        <v>236</v>
      </c>
    </row>
    <row r="230" spans="2:65" s="158" customFormat="1" x14ac:dyDescent="0.2">
      <c r="B230" s="157"/>
      <c r="D230" s="151" t="s">
        <v>244</v>
      </c>
      <c r="E230" s="159" t="s">
        <v>1</v>
      </c>
      <c r="F230" s="160" t="s">
        <v>253</v>
      </c>
      <c r="H230" s="161">
        <v>14.476000000000001</v>
      </c>
      <c r="I230" s="6"/>
      <c r="L230" s="157"/>
      <c r="M230" s="162"/>
      <c r="T230" s="163"/>
      <c r="AT230" s="159" t="s">
        <v>244</v>
      </c>
      <c r="AU230" s="159" t="s">
        <v>85</v>
      </c>
      <c r="AV230" s="158" t="s">
        <v>88</v>
      </c>
      <c r="AW230" s="158" t="s">
        <v>33</v>
      </c>
      <c r="AX230" s="158" t="s">
        <v>77</v>
      </c>
      <c r="AY230" s="159" t="s">
        <v>236</v>
      </c>
    </row>
    <row r="231" spans="2:65" s="150" customFormat="1" ht="22.5" x14ac:dyDescent="0.2">
      <c r="B231" s="149"/>
      <c r="D231" s="151" t="s">
        <v>244</v>
      </c>
      <c r="E231" s="152" t="s">
        <v>1</v>
      </c>
      <c r="F231" s="153" t="s">
        <v>380</v>
      </c>
      <c r="H231" s="154">
        <v>28.780999999999999</v>
      </c>
      <c r="I231" s="5"/>
      <c r="L231" s="149"/>
      <c r="M231" s="155"/>
      <c r="T231" s="156"/>
      <c r="AT231" s="152" t="s">
        <v>244</v>
      </c>
      <c r="AU231" s="152" t="s">
        <v>85</v>
      </c>
      <c r="AV231" s="150" t="s">
        <v>85</v>
      </c>
      <c r="AW231" s="150" t="s">
        <v>33</v>
      </c>
      <c r="AX231" s="150" t="s">
        <v>77</v>
      </c>
      <c r="AY231" s="152" t="s">
        <v>236</v>
      </c>
    </row>
    <row r="232" spans="2:65" s="150" customFormat="1" x14ac:dyDescent="0.2">
      <c r="B232" s="149"/>
      <c r="D232" s="151" t="s">
        <v>244</v>
      </c>
      <c r="E232" s="152" t="s">
        <v>1</v>
      </c>
      <c r="F232" s="153" t="s">
        <v>381</v>
      </c>
      <c r="H232" s="154">
        <v>4.9489999999999998</v>
      </c>
      <c r="I232" s="5"/>
      <c r="L232" s="149"/>
      <c r="M232" s="155"/>
      <c r="T232" s="156"/>
      <c r="AT232" s="152" t="s">
        <v>244</v>
      </c>
      <c r="AU232" s="152" t="s">
        <v>85</v>
      </c>
      <c r="AV232" s="150" t="s">
        <v>85</v>
      </c>
      <c r="AW232" s="150" t="s">
        <v>33</v>
      </c>
      <c r="AX232" s="150" t="s">
        <v>77</v>
      </c>
      <c r="AY232" s="152" t="s">
        <v>236</v>
      </c>
    </row>
    <row r="233" spans="2:65" s="150" customFormat="1" x14ac:dyDescent="0.2">
      <c r="B233" s="149"/>
      <c r="D233" s="151" t="s">
        <v>244</v>
      </c>
      <c r="E233" s="152" t="s">
        <v>1</v>
      </c>
      <c r="F233" s="153" t="s">
        <v>382</v>
      </c>
      <c r="H233" s="154">
        <v>2.2290000000000001</v>
      </c>
      <c r="I233" s="5"/>
      <c r="L233" s="149"/>
      <c r="M233" s="155"/>
      <c r="T233" s="156"/>
      <c r="AT233" s="152" t="s">
        <v>244</v>
      </c>
      <c r="AU233" s="152" t="s">
        <v>85</v>
      </c>
      <c r="AV233" s="150" t="s">
        <v>85</v>
      </c>
      <c r="AW233" s="150" t="s">
        <v>33</v>
      </c>
      <c r="AX233" s="150" t="s">
        <v>77</v>
      </c>
      <c r="AY233" s="152" t="s">
        <v>236</v>
      </c>
    </row>
    <row r="234" spans="2:65" s="158" customFormat="1" x14ac:dyDescent="0.2">
      <c r="B234" s="157"/>
      <c r="D234" s="151" t="s">
        <v>244</v>
      </c>
      <c r="E234" s="159" t="s">
        <v>1</v>
      </c>
      <c r="F234" s="160" t="s">
        <v>370</v>
      </c>
      <c r="H234" s="161">
        <v>35.959000000000003</v>
      </c>
      <c r="I234" s="6"/>
      <c r="L234" s="157"/>
      <c r="M234" s="162"/>
      <c r="T234" s="163"/>
      <c r="AT234" s="159" t="s">
        <v>244</v>
      </c>
      <c r="AU234" s="159" t="s">
        <v>85</v>
      </c>
      <c r="AV234" s="158" t="s">
        <v>88</v>
      </c>
      <c r="AW234" s="158" t="s">
        <v>33</v>
      </c>
      <c r="AX234" s="158" t="s">
        <v>77</v>
      </c>
      <c r="AY234" s="159" t="s">
        <v>236</v>
      </c>
    </row>
    <row r="235" spans="2:65" s="174" customFormat="1" x14ac:dyDescent="0.2">
      <c r="B235" s="173"/>
      <c r="D235" s="151" t="s">
        <v>244</v>
      </c>
      <c r="E235" s="175" t="s">
        <v>1</v>
      </c>
      <c r="F235" s="176" t="s">
        <v>371</v>
      </c>
      <c r="H235" s="177">
        <v>50.435000000000002</v>
      </c>
      <c r="I235" s="8"/>
      <c r="L235" s="173"/>
      <c r="M235" s="178"/>
      <c r="T235" s="179"/>
      <c r="AT235" s="175" t="s">
        <v>244</v>
      </c>
      <c r="AU235" s="175" t="s">
        <v>85</v>
      </c>
      <c r="AV235" s="174" t="s">
        <v>91</v>
      </c>
      <c r="AW235" s="174" t="s">
        <v>33</v>
      </c>
      <c r="AX235" s="174" t="s">
        <v>8</v>
      </c>
      <c r="AY235" s="175" t="s">
        <v>236</v>
      </c>
    </row>
    <row r="236" spans="2:65" s="25" customFormat="1" ht="16.5" customHeight="1" x14ac:dyDescent="0.2">
      <c r="B236" s="24"/>
      <c r="C236" s="137" t="s">
        <v>383</v>
      </c>
      <c r="D236" s="137" t="s">
        <v>238</v>
      </c>
      <c r="E236" s="138" t="s">
        <v>384</v>
      </c>
      <c r="F236" s="139" t="s">
        <v>385</v>
      </c>
      <c r="G236" s="140" t="s">
        <v>300</v>
      </c>
      <c r="H236" s="141">
        <v>50.435000000000002</v>
      </c>
      <c r="I236" s="4"/>
      <c r="J236" s="142">
        <f>ROUND(I236*H236,0)</f>
        <v>0</v>
      </c>
      <c r="K236" s="139" t="s">
        <v>242</v>
      </c>
      <c r="L236" s="24"/>
      <c r="M236" s="143" t="s">
        <v>1</v>
      </c>
      <c r="N236" s="144" t="s">
        <v>42</v>
      </c>
      <c r="P236" s="145">
        <f>O236*H236</f>
        <v>0</v>
      </c>
      <c r="Q236" s="145">
        <v>0</v>
      </c>
      <c r="R236" s="145">
        <f>Q236*H236</f>
        <v>0</v>
      </c>
      <c r="S236" s="145">
        <v>0</v>
      </c>
      <c r="T236" s="146">
        <f>S236*H236</f>
        <v>0</v>
      </c>
      <c r="AR236" s="147" t="s">
        <v>91</v>
      </c>
      <c r="AT236" s="147" t="s">
        <v>238</v>
      </c>
      <c r="AU236" s="147" t="s">
        <v>85</v>
      </c>
      <c r="AY236" s="12" t="s">
        <v>236</v>
      </c>
      <c r="BE236" s="148">
        <f>IF(N236="základní",J236,0)</f>
        <v>0</v>
      </c>
      <c r="BF236" s="148">
        <f>IF(N236="snížená",J236,0)</f>
        <v>0</v>
      </c>
      <c r="BG236" s="148">
        <f>IF(N236="zákl. přenesená",J236,0)</f>
        <v>0</v>
      </c>
      <c r="BH236" s="148">
        <f>IF(N236="sníž. přenesená",J236,0)</f>
        <v>0</v>
      </c>
      <c r="BI236" s="148">
        <f>IF(N236="nulová",J236,0)</f>
        <v>0</v>
      </c>
      <c r="BJ236" s="12" t="s">
        <v>8</v>
      </c>
      <c r="BK236" s="148">
        <f>ROUND(I236*H236,0)</f>
        <v>0</v>
      </c>
      <c r="BL236" s="12" t="s">
        <v>91</v>
      </c>
      <c r="BM236" s="147" t="s">
        <v>386</v>
      </c>
    </row>
    <row r="237" spans="2:65" s="25" customFormat="1" ht="24.2" customHeight="1" x14ac:dyDescent="0.2">
      <c r="B237" s="24"/>
      <c r="C237" s="137" t="s">
        <v>387</v>
      </c>
      <c r="D237" s="137" t="s">
        <v>238</v>
      </c>
      <c r="E237" s="138" t="s">
        <v>388</v>
      </c>
      <c r="F237" s="139" t="s">
        <v>389</v>
      </c>
      <c r="G237" s="140" t="s">
        <v>262</v>
      </c>
      <c r="H237" s="141">
        <v>0.114</v>
      </c>
      <c r="I237" s="4"/>
      <c r="J237" s="142">
        <f>ROUND(I237*H237,0)</f>
        <v>0</v>
      </c>
      <c r="K237" s="139" t="s">
        <v>242</v>
      </c>
      <c r="L237" s="24"/>
      <c r="M237" s="143" t="s">
        <v>1</v>
      </c>
      <c r="N237" s="144" t="s">
        <v>42</v>
      </c>
      <c r="P237" s="145">
        <f>O237*H237</f>
        <v>0</v>
      </c>
      <c r="Q237" s="145">
        <v>1.0529056800000001</v>
      </c>
      <c r="R237" s="145">
        <f>Q237*H237</f>
        <v>0.12003124752000001</v>
      </c>
      <c r="S237" s="145">
        <v>0</v>
      </c>
      <c r="T237" s="146">
        <f>S237*H237</f>
        <v>0</v>
      </c>
      <c r="AR237" s="147" t="s">
        <v>91</v>
      </c>
      <c r="AT237" s="147" t="s">
        <v>238</v>
      </c>
      <c r="AU237" s="147" t="s">
        <v>85</v>
      </c>
      <c r="AY237" s="12" t="s">
        <v>236</v>
      </c>
      <c r="BE237" s="148">
        <f>IF(N237="základní",J237,0)</f>
        <v>0</v>
      </c>
      <c r="BF237" s="148">
        <f>IF(N237="snížená",J237,0)</f>
        <v>0</v>
      </c>
      <c r="BG237" s="148">
        <f>IF(N237="zákl. přenesená",J237,0)</f>
        <v>0</v>
      </c>
      <c r="BH237" s="148">
        <f>IF(N237="sníž. přenesená",J237,0)</f>
        <v>0</v>
      </c>
      <c r="BI237" s="148">
        <f>IF(N237="nulová",J237,0)</f>
        <v>0</v>
      </c>
      <c r="BJ237" s="12" t="s">
        <v>8</v>
      </c>
      <c r="BK237" s="148">
        <f>ROUND(I237*H237,0)</f>
        <v>0</v>
      </c>
      <c r="BL237" s="12" t="s">
        <v>91</v>
      </c>
      <c r="BM237" s="147" t="s">
        <v>390</v>
      </c>
    </row>
    <row r="238" spans="2:65" s="150" customFormat="1" x14ac:dyDescent="0.2">
      <c r="B238" s="149"/>
      <c r="D238" s="151" t="s">
        <v>244</v>
      </c>
      <c r="E238" s="152" t="s">
        <v>1</v>
      </c>
      <c r="F238" s="153" t="s">
        <v>391</v>
      </c>
      <c r="H238" s="154">
        <v>0.114</v>
      </c>
      <c r="I238" s="5"/>
      <c r="L238" s="149"/>
      <c r="M238" s="155"/>
      <c r="T238" s="156"/>
      <c r="AT238" s="152" t="s">
        <v>244</v>
      </c>
      <c r="AU238" s="152" t="s">
        <v>85</v>
      </c>
      <c r="AV238" s="150" t="s">
        <v>85</v>
      </c>
      <c r="AW238" s="150" t="s">
        <v>33</v>
      </c>
      <c r="AX238" s="150" t="s">
        <v>8</v>
      </c>
      <c r="AY238" s="152" t="s">
        <v>236</v>
      </c>
    </row>
    <row r="239" spans="2:65" s="126" customFormat="1" ht="22.9" customHeight="1" x14ac:dyDescent="0.2">
      <c r="B239" s="125"/>
      <c r="D239" s="127" t="s">
        <v>76</v>
      </c>
      <c r="E239" s="135" t="s">
        <v>249</v>
      </c>
      <c r="F239" s="135" t="s">
        <v>392</v>
      </c>
      <c r="I239" s="3"/>
      <c r="J239" s="136">
        <f>BK239</f>
        <v>0</v>
      </c>
      <c r="L239" s="125"/>
      <c r="M239" s="130"/>
      <c r="P239" s="131">
        <f>SUM(P240:P420)</f>
        <v>0</v>
      </c>
      <c r="R239" s="131">
        <f>SUM(R240:R420)</f>
        <v>21.089077441880001</v>
      </c>
      <c r="T239" s="132">
        <f>SUM(T240:T420)</f>
        <v>0</v>
      </c>
      <c r="AR239" s="127" t="s">
        <v>8</v>
      </c>
      <c r="AT239" s="133" t="s">
        <v>76</v>
      </c>
      <c r="AU239" s="133" t="s">
        <v>8</v>
      </c>
      <c r="AY239" s="127" t="s">
        <v>236</v>
      </c>
      <c r="BK239" s="134">
        <f>SUM(BK240:BK420)</f>
        <v>0</v>
      </c>
    </row>
    <row r="240" spans="2:65" s="25" customFormat="1" ht="24.2" customHeight="1" x14ac:dyDescent="0.2">
      <c r="B240" s="24"/>
      <c r="C240" s="137" t="s">
        <v>393</v>
      </c>
      <c r="D240" s="137" t="s">
        <v>238</v>
      </c>
      <c r="E240" s="138" t="s">
        <v>394</v>
      </c>
      <c r="F240" s="139" t="s">
        <v>395</v>
      </c>
      <c r="G240" s="140" t="s">
        <v>300</v>
      </c>
      <c r="H240" s="141">
        <v>57.222000000000001</v>
      </c>
      <c r="I240" s="4"/>
      <c r="J240" s="142">
        <f>ROUND(I240*H240,0)</f>
        <v>0</v>
      </c>
      <c r="K240" s="139" t="s">
        <v>242</v>
      </c>
      <c r="L240" s="24"/>
      <c r="M240" s="143" t="s">
        <v>1</v>
      </c>
      <c r="N240" s="144" t="s">
        <v>42</v>
      </c>
      <c r="P240" s="145">
        <f>O240*H240</f>
        <v>0</v>
      </c>
      <c r="Q240" s="145">
        <v>2.5000000000000001E-4</v>
      </c>
      <c r="R240" s="145">
        <f>Q240*H240</f>
        <v>1.4305500000000001E-2</v>
      </c>
      <c r="S240" s="145">
        <v>0</v>
      </c>
      <c r="T240" s="146">
        <f>S240*H240</f>
        <v>0</v>
      </c>
      <c r="AR240" s="147" t="s">
        <v>91</v>
      </c>
      <c r="AT240" s="147" t="s">
        <v>238</v>
      </c>
      <c r="AU240" s="147" t="s">
        <v>85</v>
      </c>
      <c r="AY240" s="12" t="s">
        <v>236</v>
      </c>
      <c r="BE240" s="148">
        <f>IF(N240="základní",J240,0)</f>
        <v>0</v>
      </c>
      <c r="BF240" s="148">
        <f>IF(N240="snížená",J240,0)</f>
        <v>0</v>
      </c>
      <c r="BG240" s="148">
        <f>IF(N240="zákl. přenesená",J240,0)</f>
        <v>0</v>
      </c>
      <c r="BH240" s="148">
        <f>IF(N240="sníž. přenesená",J240,0)</f>
        <v>0</v>
      </c>
      <c r="BI240" s="148">
        <f>IF(N240="nulová",J240,0)</f>
        <v>0</v>
      </c>
      <c r="BJ240" s="12" t="s">
        <v>8</v>
      </c>
      <c r="BK240" s="148">
        <f>ROUND(I240*H240,0)</f>
        <v>0</v>
      </c>
      <c r="BL240" s="12" t="s">
        <v>91</v>
      </c>
      <c r="BM240" s="147" t="s">
        <v>396</v>
      </c>
    </row>
    <row r="241" spans="2:65" s="150" customFormat="1" x14ac:dyDescent="0.2">
      <c r="B241" s="149"/>
      <c r="D241" s="151" t="s">
        <v>244</v>
      </c>
      <c r="E241" s="152" t="s">
        <v>1</v>
      </c>
      <c r="F241" s="153" t="s">
        <v>110</v>
      </c>
      <c r="H241" s="154">
        <v>57.222000000000001</v>
      </c>
      <c r="I241" s="5"/>
      <c r="L241" s="149"/>
      <c r="M241" s="155"/>
      <c r="T241" s="156"/>
      <c r="AT241" s="152" t="s">
        <v>244</v>
      </c>
      <c r="AU241" s="152" t="s">
        <v>85</v>
      </c>
      <c r="AV241" s="150" t="s">
        <v>85</v>
      </c>
      <c r="AW241" s="150" t="s">
        <v>33</v>
      </c>
      <c r="AX241" s="150" t="s">
        <v>8</v>
      </c>
      <c r="AY241" s="152" t="s">
        <v>236</v>
      </c>
    </row>
    <row r="242" spans="2:65" s="25" customFormat="1" ht="44.25" customHeight="1" x14ac:dyDescent="0.2">
      <c r="B242" s="24"/>
      <c r="C242" s="137" t="s">
        <v>397</v>
      </c>
      <c r="D242" s="137" t="s">
        <v>238</v>
      </c>
      <c r="E242" s="138" t="s">
        <v>398</v>
      </c>
      <c r="F242" s="139" t="s">
        <v>399</v>
      </c>
      <c r="G242" s="140" t="s">
        <v>300</v>
      </c>
      <c r="H242" s="141">
        <v>57.222000000000001</v>
      </c>
      <c r="I242" s="4"/>
      <c r="J242" s="142">
        <f>ROUND(I242*H242,0)</f>
        <v>0</v>
      </c>
      <c r="K242" s="139" t="s">
        <v>242</v>
      </c>
      <c r="L242" s="24"/>
      <c r="M242" s="143" t="s">
        <v>1</v>
      </c>
      <c r="N242" s="144" t="s">
        <v>42</v>
      </c>
      <c r="P242" s="145">
        <f>O242*H242</f>
        <v>0</v>
      </c>
      <c r="Q242" s="145">
        <v>8.5974399999999996E-3</v>
      </c>
      <c r="R242" s="145">
        <f>Q242*H242</f>
        <v>0.49196271168</v>
      </c>
      <c r="S242" s="145">
        <v>0</v>
      </c>
      <c r="T242" s="146">
        <f>S242*H242</f>
        <v>0</v>
      </c>
      <c r="AR242" s="147" t="s">
        <v>91</v>
      </c>
      <c r="AT242" s="147" t="s">
        <v>238</v>
      </c>
      <c r="AU242" s="147" t="s">
        <v>85</v>
      </c>
      <c r="AY242" s="12" t="s">
        <v>236</v>
      </c>
      <c r="BE242" s="148">
        <f>IF(N242="základní",J242,0)</f>
        <v>0</v>
      </c>
      <c r="BF242" s="148">
        <f>IF(N242="snížená",J242,0)</f>
        <v>0</v>
      </c>
      <c r="BG242" s="148">
        <f>IF(N242="zákl. přenesená",J242,0)</f>
        <v>0</v>
      </c>
      <c r="BH242" s="148">
        <f>IF(N242="sníž. přenesená",J242,0)</f>
        <v>0</v>
      </c>
      <c r="BI242" s="148">
        <f>IF(N242="nulová",J242,0)</f>
        <v>0</v>
      </c>
      <c r="BJ242" s="12" t="s">
        <v>8</v>
      </c>
      <c r="BK242" s="148">
        <f>ROUND(I242*H242,0)</f>
        <v>0</v>
      </c>
      <c r="BL242" s="12" t="s">
        <v>91</v>
      </c>
      <c r="BM242" s="147" t="s">
        <v>400</v>
      </c>
    </row>
    <row r="243" spans="2:65" s="150" customFormat="1" x14ac:dyDescent="0.2">
      <c r="B243" s="149"/>
      <c r="D243" s="151" t="s">
        <v>244</v>
      </c>
      <c r="E243" s="152" t="s">
        <v>1</v>
      </c>
      <c r="F243" s="153" t="s">
        <v>401</v>
      </c>
      <c r="H243" s="154">
        <v>50.201999999999998</v>
      </c>
      <c r="I243" s="5"/>
      <c r="L243" s="149"/>
      <c r="M243" s="155"/>
      <c r="T243" s="156"/>
      <c r="AT243" s="152" t="s">
        <v>244</v>
      </c>
      <c r="AU243" s="152" t="s">
        <v>85</v>
      </c>
      <c r="AV243" s="150" t="s">
        <v>85</v>
      </c>
      <c r="AW243" s="150" t="s">
        <v>33</v>
      </c>
      <c r="AX243" s="150" t="s">
        <v>77</v>
      </c>
      <c r="AY243" s="152" t="s">
        <v>236</v>
      </c>
    </row>
    <row r="244" spans="2:65" s="150" customFormat="1" x14ac:dyDescent="0.2">
      <c r="B244" s="149"/>
      <c r="D244" s="151" t="s">
        <v>244</v>
      </c>
      <c r="E244" s="152" t="s">
        <v>1</v>
      </c>
      <c r="F244" s="153" t="s">
        <v>402</v>
      </c>
      <c r="H244" s="154">
        <v>7.02</v>
      </c>
      <c r="I244" s="5"/>
      <c r="L244" s="149"/>
      <c r="M244" s="155"/>
      <c r="T244" s="156"/>
      <c r="AT244" s="152" t="s">
        <v>244</v>
      </c>
      <c r="AU244" s="152" t="s">
        <v>85</v>
      </c>
      <c r="AV244" s="150" t="s">
        <v>85</v>
      </c>
      <c r="AW244" s="150" t="s">
        <v>33</v>
      </c>
      <c r="AX244" s="150" t="s">
        <v>77</v>
      </c>
      <c r="AY244" s="152" t="s">
        <v>236</v>
      </c>
    </row>
    <row r="245" spans="2:65" s="158" customFormat="1" x14ac:dyDescent="0.2">
      <c r="B245" s="157"/>
      <c r="D245" s="151" t="s">
        <v>244</v>
      </c>
      <c r="E245" s="159" t="s">
        <v>1</v>
      </c>
      <c r="F245" s="160" t="s">
        <v>403</v>
      </c>
      <c r="H245" s="161">
        <v>57.222000000000001</v>
      </c>
      <c r="I245" s="6"/>
      <c r="L245" s="157"/>
      <c r="M245" s="162"/>
      <c r="T245" s="163"/>
      <c r="AT245" s="159" t="s">
        <v>244</v>
      </c>
      <c r="AU245" s="159" t="s">
        <v>85</v>
      </c>
      <c r="AV245" s="158" t="s">
        <v>88</v>
      </c>
      <c r="AW245" s="158" t="s">
        <v>33</v>
      </c>
      <c r="AX245" s="158" t="s">
        <v>77</v>
      </c>
      <c r="AY245" s="159" t="s">
        <v>236</v>
      </c>
    </row>
    <row r="246" spans="2:65" s="174" customFormat="1" ht="22.5" x14ac:dyDescent="0.2">
      <c r="B246" s="173"/>
      <c r="D246" s="151" t="s">
        <v>244</v>
      </c>
      <c r="E246" s="175" t="s">
        <v>110</v>
      </c>
      <c r="F246" s="176" t="s">
        <v>404</v>
      </c>
      <c r="H246" s="177">
        <v>57.222000000000001</v>
      </c>
      <c r="I246" s="8"/>
      <c r="L246" s="173"/>
      <c r="M246" s="178"/>
      <c r="T246" s="179"/>
      <c r="AT246" s="175" t="s">
        <v>244</v>
      </c>
      <c r="AU246" s="175" t="s">
        <v>85</v>
      </c>
      <c r="AV246" s="174" t="s">
        <v>91</v>
      </c>
      <c r="AW246" s="174" t="s">
        <v>33</v>
      </c>
      <c r="AX246" s="174" t="s">
        <v>8</v>
      </c>
      <c r="AY246" s="175" t="s">
        <v>236</v>
      </c>
    </row>
    <row r="247" spans="2:65" s="25" customFormat="1" ht="16.5" customHeight="1" x14ac:dyDescent="0.2">
      <c r="B247" s="24"/>
      <c r="C247" s="164" t="s">
        <v>405</v>
      </c>
      <c r="D247" s="164" t="s">
        <v>327</v>
      </c>
      <c r="E247" s="165" t="s">
        <v>406</v>
      </c>
      <c r="F247" s="166" t="s">
        <v>407</v>
      </c>
      <c r="G247" s="167" t="s">
        <v>300</v>
      </c>
      <c r="H247" s="168">
        <v>60.082999999999998</v>
      </c>
      <c r="I247" s="7"/>
      <c r="J247" s="169">
        <f>ROUND(I247*H247,0)</f>
        <v>0</v>
      </c>
      <c r="K247" s="166" t="s">
        <v>242</v>
      </c>
      <c r="L247" s="170"/>
      <c r="M247" s="171" t="s">
        <v>1</v>
      </c>
      <c r="N247" s="172" t="s">
        <v>42</v>
      </c>
      <c r="P247" s="145">
        <f>O247*H247</f>
        <v>0</v>
      </c>
      <c r="Q247" s="145">
        <v>2.0400000000000001E-3</v>
      </c>
      <c r="R247" s="145">
        <f>Q247*H247</f>
        <v>0.12256932000000001</v>
      </c>
      <c r="S247" s="145">
        <v>0</v>
      </c>
      <c r="T247" s="146">
        <f>S247*H247</f>
        <v>0</v>
      </c>
      <c r="AR247" s="147" t="s">
        <v>259</v>
      </c>
      <c r="AT247" s="147" t="s">
        <v>327</v>
      </c>
      <c r="AU247" s="147" t="s">
        <v>85</v>
      </c>
      <c r="AY247" s="12" t="s">
        <v>236</v>
      </c>
      <c r="BE247" s="148">
        <f>IF(N247="základní",J247,0)</f>
        <v>0</v>
      </c>
      <c r="BF247" s="148">
        <f>IF(N247="snížená",J247,0)</f>
        <v>0</v>
      </c>
      <c r="BG247" s="148">
        <f>IF(N247="zákl. přenesená",J247,0)</f>
        <v>0</v>
      </c>
      <c r="BH247" s="148">
        <f>IF(N247="sníž. přenesená",J247,0)</f>
        <v>0</v>
      </c>
      <c r="BI247" s="148">
        <f>IF(N247="nulová",J247,0)</f>
        <v>0</v>
      </c>
      <c r="BJ247" s="12" t="s">
        <v>8</v>
      </c>
      <c r="BK247" s="148">
        <f>ROUND(I247*H247,0)</f>
        <v>0</v>
      </c>
      <c r="BL247" s="12" t="s">
        <v>91</v>
      </c>
      <c r="BM247" s="147" t="s">
        <v>408</v>
      </c>
    </row>
    <row r="248" spans="2:65" s="150" customFormat="1" x14ac:dyDescent="0.2">
      <c r="B248" s="149"/>
      <c r="D248" s="151" t="s">
        <v>244</v>
      </c>
      <c r="E248" s="152" t="s">
        <v>1</v>
      </c>
      <c r="F248" s="153" t="s">
        <v>409</v>
      </c>
      <c r="H248" s="154">
        <v>60.082999999999998</v>
      </c>
      <c r="I248" s="5"/>
      <c r="L248" s="149"/>
      <c r="M248" s="155"/>
      <c r="T248" s="156"/>
      <c r="AT248" s="152" t="s">
        <v>244</v>
      </c>
      <c r="AU248" s="152" t="s">
        <v>85</v>
      </c>
      <c r="AV248" s="150" t="s">
        <v>85</v>
      </c>
      <c r="AW248" s="150" t="s">
        <v>33</v>
      </c>
      <c r="AX248" s="150" t="s">
        <v>8</v>
      </c>
      <c r="AY248" s="152" t="s">
        <v>236</v>
      </c>
    </row>
    <row r="249" spans="2:65" s="25" customFormat="1" ht="44.25" customHeight="1" x14ac:dyDescent="0.2">
      <c r="B249" s="24"/>
      <c r="C249" s="137" t="s">
        <v>410</v>
      </c>
      <c r="D249" s="137" t="s">
        <v>238</v>
      </c>
      <c r="E249" s="138" t="s">
        <v>411</v>
      </c>
      <c r="F249" s="139" t="s">
        <v>412</v>
      </c>
      <c r="G249" s="140" t="s">
        <v>300</v>
      </c>
      <c r="H249" s="141">
        <v>19.495999999999999</v>
      </c>
      <c r="I249" s="4"/>
      <c r="J249" s="142">
        <f>ROUND(I249*H249,0)</f>
        <v>0</v>
      </c>
      <c r="K249" s="139" t="s">
        <v>242</v>
      </c>
      <c r="L249" s="24"/>
      <c r="M249" s="143" t="s">
        <v>1</v>
      </c>
      <c r="N249" s="144" t="s">
        <v>42</v>
      </c>
      <c r="P249" s="145">
        <f>O249*H249</f>
        <v>0</v>
      </c>
      <c r="Q249" s="145">
        <v>8.7974400000000001E-3</v>
      </c>
      <c r="R249" s="145">
        <f>Q249*H249</f>
        <v>0.17151489024</v>
      </c>
      <c r="S249" s="145">
        <v>0</v>
      </c>
      <c r="T249" s="146">
        <f>S249*H249</f>
        <v>0</v>
      </c>
      <c r="AR249" s="147" t="s">
        <v>91</v>
      </c>
      <c r="AT249" s="147" t="s">
        <v>238</v>
      </c>
      <c r="AU249" s="147" t="s">
        <v>85</v>
      </c>
      <c r="AY249" s="12" t="s">
        <v>236</v>
      </c>
      <c r="BE249" s="148">
        <f>IF(N249="základní",J249,0)</f>
        <v>0</v>
      </c>
      <c r="BF249" s="148">
        <f>IF(N249="snížená",J249,0)</f>
        <v>0</v>
      </c>
      <c r="BG249" s="148">
        <f>IF(N249="zákl. přenesená",J249,0)</f>
        <v>0</v>
      </c>
      <c r="BH249" s="148">
        <f>IF(N249="sníž. přenesená",J249,0)</f>
        <v>0</v>
      </c>
      <c r="BI249" s="148">
        <f>IF(N249="nulová",J249,0)</f>
        <v>0</v>
      </c>
      <c r="BJ249" s="12" t="s">
        <v>8</v>
      </c>
      <c r="BK249" s="148">
        <f>ROUND(I249*H249,0)</f>
        <v>0</v>
      </c>
      <c r="BL249" s="12" t="s">
        <v>91</v>
      </c>
      <c r="BM249" s="147" t="s">
        <v>413</v>
      </c>
    </row>
    <row r="250" spans="2:65" s="150" customFormat="1" x14ac:dyDescent="0.2">
      <c r="B250" s="149"/>
      <c r="D250" s="151" t="s">
        <v>244</v>
      </c>
      <c r="E250" s="152" t="s">
        <v>1</v>
      </c>
      <c r="F250" s="153" t="s">
        <v>414</v>
      </c>
      <c r="H250" s="154">
        <v>19.495999999999999</v>
      </c>
      <c r="I250" s="5"/>
      <c r="L250" s="149"/>
      <c r="M250" s="155"/>
      <c r="T250" s="156"/>
      <c r="AT250" s="152" t="s">
        <v>244</v>
      </c>
      <c r="AU250" s="152" t="s">
        <v>85</v>
      </c>
      <c r="AV250" s="150" t="s">
        <v>85</v>
      </c>
      <c r="AW250" s="150" t="s">
        <v>33</v>
      </c>
      <c r="AX250" s="150" t="s">
        <v>77</v>
      </c>
      <c r="AY250" s="152" t="s">
        <v>236</v>
      </c>
    </row>
    <row r="251" spans="2:65" s="158" customFormat="1" x14ac:dyDescent="0.2">
      <c r="B251" s="157"/>
      <c r="D251" s="151" t="s">
        <v>244</v>
      </c>
      <c r="E251" s="159" t="s">
        <v>1</v>
      </c>
      <c r="F251" s="160" t="s">
        <v>403</v>
      </c>
      <c r="H251" s="161">
        <v>19.495999999999999</v>
      </c>
      <c r="I251" s="6"/>
      <c r="L251" s="157"/>
      <c r="M251" s="162"/>
      <c r="T251" s="163"/>
      <c r="AT251" s="159" t="s">
        <v>244</v>
      </c>
      <c r="AU251" s="159" t="s">
        <v>85</v>
      </c>
      <c r="AV251" s="158" t="s">
        <v>88</v>
      </c>
      <c r="AW251" s="158" t="s">
        <v>33</v>
      </c>
      <c r="AX251" s="158" t="s">
        <v>77</v>
      </c>
      <c r="AY251" s="159" t="s">
        <v>236</v>
      </c>
    </row>
    <row r="252" spans="2:65" s="174" customFormat="1" ht="22.5" x14ac:dyDescent="0.2">
      <c r="B252" s="173"/>
      <c r="D252" s="151" t="s">
        <v>244</v>
      </c>
      <c r="E252" s="175" t="s">
        <v>107</v>
      </c>
      <c r="F252" s="176" t="s">
        <v>404</v>
      </c>
      <c r="H252" s="177">
        <v>19.495999999999999</v>
      </c>
      <c r="I252" s="8"/>
      <c r="L252" s="173"/>
      <c r="M252" s="178"/>
      <c r="T252" s="179"/>
      <c r="AT252" s="175" t="s">
        <v>244</v>
      </c>
      <c r="AU252" s="175" t="s">
        <v>85</v>
      </c>
      <c r="AV252" s="174" t="s">
        <v>91</v>
      </c>
      <c r="AW252" s="174" t="s">
        <v>33</v>
      </c>
      <c r="AX252" s="174" t="s">
        <v>8</v>
      </c>
      <c r="AY252" s="175" t="s">
        <v>236</v>
      </c>
    </row>
    <row r="253" spans="2:65" s="25" customFormat="1" ht="16.5" customHeight="1" x14ac:dyDescent="0.2">
      <c r="B253" s="24"/>
      <c r="C253" s="164" t="s">
        <v>97</v>
      </c>
      <c r="D253" s="164" t="s">
        <v>327</v>
      </c>
      <c r="E253" s="165" t="s">
        <v>415</v>
      </c>
      <c r="F253" s="166" t="s">
        <v>416</v>
      </c>
      <c r="G253" s="167" t="s">
        <v>300</v>
      </c>
      <c r="H253" s="168">
        <v>20.471</v>
      </c>
      <c r="I253" s="7"/>
      <c r="J253" s="169">
        <f>ROUND(I253*H253,0)</f>
        <v>0</v>
      </c>
      <c r="K253" s="166" t="s">
        <v>242</v>
      </c>
      <c r="L253" s="170"/>
      <c r="M253" s="171" t="s">
        <v>1</v>
      </c>
      <c r="N253" s="172" t="s">
        <v>42</v>
      </c>
      <c r="P253" s="145">
        <f>O253*H253</f>
        <v>0</v>
      </c>
      <c r="Q253" s="145">
        <v>3.3999999999999998E-3</v>
      </c>
      <c r="R253" s="145">
        <f>Q253*H253</f>
        <v>6.9601399999999994E-2</v>
      </c>
      <c r="S253" s="145">
        <v>0</v>
      </c>
      <c r="T253" s="146">
        <f>S253*H253</f>
        <v>0</v>
      </c>
      <c r="AR253" s="147" t="s">
        <v>259</v>
      </c>
      <c r="AT253" s="147" t="s">
        <v>327</v>
      </c>
      <c r="AU253" s="147" t="s">
        <v>85</v>
      </c>
      <c r="AY253" s="12" t="s">
        <v>236</v>
      </c>
      <c r="BE253" s="148">
        <f>IF(N253="základní",J253,0)</f>
        <v>0</v>
      </c>
      <c r="BF253" s="148">
        <f>IF(N253="snížená",J253,0)</f>
        <v>0</v>
      </c>
      <c r="BG253" s="148">
        <f>IF(N253="zákl. přenesená",J253,0)</f>
        <v>0</v>
      </c>
      <c r="BH253" s="148">
        <f>IF(N253="sníž. přenesená",J253,0)</f>
        <v>0</v>
      </c>
      <c r="BI253" s="148">
        <f>IF(N253="nulová",J253,0)</f>
        <v>0</v>
      </c>
      <c r="BJ253" s="12" t="s">
        <v>8</v>
      </c>
      <c r="BK253" s="148">
        <f>ROUND(I253*H253,0)</f>
        <v>0</v>
      </c>
      <c r="BL253" s="12" t="s">
        <v>91</v>
      </c>
      <c r="BM253" s="147" t="s">
        <v>417</v>
      </c>
    </row>
    <row r="254" spans="2:65" s="150" customFormat="1" x14ac:dyDescent="0.2">
      <c r="B254" s="149"/>
      <c r="D254" s="151" t="s">
        <v>244</v>
      </c>
      <c r="E254" s="152" t="s">
        <v>1</v>
      </c>
      <c r="F254" s="153" t="s">
        <v>418</v>
      </c>
      <c r="H254" s="154">
        <v>20.471</v>
      </c>
      <c r="I254" s="5"/>
      <c r="L254" s="149"/>
      <c r="M254" s="155"/>
      <c r="T254" s="156"/>
      <c r="AT254" s="152" t="s">
        <v>244</v>
      </c>
      <c r="AU254" s="152" t="s">
        <v>85</v>
      </c>
      <c r="AV254" s="150" t="s">
        <v>85</v>
      </c>
      <c r="AW254" s="150" t="s">
        <v>33</v>
      </c>
      <c r="AX254" s="150" t="s">
        <v>8</v>
      </c>
      <c r="AY254" s="152" t="s">
        <v>236</v>
      </c>
    </row>
    <row r="255" spans="2:65" s="25" customFormat="1" ht="37.9" customHeight="1" x14ac:dyDescent="0.2">
      <c r="B255" s="24"/>
      <c r="C255" s="137" t="s">
        <v>419</v>
      </c>
      <c r="D255" s="137" t="s">
        <v>238</v>
      </c>
      <c r="E255" s="138" t="s">
        <v>420</v>
      </c>
      <c r="F255" s="139" t="s">
        <v>421</v>
      </c>
      <c r="G255" s="140" t="s">
        <v>300</v>
      </c>
      <c r="H255" s="141">
        <v>57.222000000000001</v>
      </c>
      <c r="I255" s="4"/>
      <c r="J255" s="142">
        <f>ROUND(I255*H255,0)</f>
        <v>0</v>
      </c>
      <c r="K255" s="139" t="s">
        <v>242</v>
      </c>
      <c r="L255" s="24"/>
      <c r="M255" s="143" t="s">
        <v>1</v>
      </c>
      <c r="N255" s="144" t="s">
        <v>42</v>
      </c>
      <c r="P255" s="145">
        <f>O255*H255</f>
        <v>0</v>
      </c>
      <c r="Q255" s="145">
        <v>1.0060000000000001E-4</v>
      </c>
      <c r="R255" s="145">
        <f>Q255*H255</f>
        <v>5.7565332000000004E-3</v>
      </c>
      <c r="S255" s="145">
        <v>0</v>
      </c>
      <c r="T255" s="146">
        <f>S255*H255</f>
        <v>0</v>
      </c>
      <c r="AR255" s="147" t="s">
        <v>91</v>
      </c>
      <c r="AT255" s="147" t="s">
        <v>238</v>
      </c>
      <c r="AU255" s="147" t="s">
        <v>85</v>
      </c>
      <c r="AY255" s="12" t="s">
        <v>236</v>
      </c>
      <c r="BE255" s="148">
        <f>IF(N255="základní",J255,0)</f>
        <v>0</v>
      </c>
      <c r="BF255" s="148">
        <f>IF(N255="snížená",J255,0)</f>
        <v>0</v>
      </c>
      <c r="BG255" s="148">
        <f>IF(N255="zákl. přenesená",J255,0)</f>
        <v>0</v>
      </c>
      <c r="BH255" s="148">
        <f>IF(N255="sníž. přenesená",J255,0)</f>
        <v>0</v>
      </c>
      <c r="BI255" s="148">
        <f>IF(N255="nulová",J255,0)</f>
        <v>0</v>
      </c>
      <c r="BJ255" s="12" t="s">
        <v>8</v>
      </c>
      <c r="BK255" s="148">
        <f>ROUND(I255*H255,0)</f>
        <v>0</v>
      </c>
      <c r="BL255" s="12" t="s">
        <v>91</v>
      </c>
      <c r="BM255" s="147" t="s">
        <v>422</v>
      </c>
    </row>
    <row r="256" spans="2:65" s="150" customFormat="1" x14ac:dyDescent="0.2">
      <c r="B256" s="149"/>
      <c r="D256" s="151" t="s">
        <v>244</v>
      </c>
      <c r="E256" s="152" t="s">
        <v>1</v>
      </c>
      <c r="F256" s="153" t="s">
        <v>110</v>
      </c>
      <c r="H256" s="154">
        <v>57.222000000000001</v>
      </c>
      <c r="I256" s="5"/>
      <c r="L256" s="149"/>
      <c r="M256" s="155"/>
      <c r="T256" s="156"/>
      <c r="AT256" s="152" t="s">
        <v>244</v>
      </c>
      <c r="AU256" s="152" t="s">
        <v>85</v>
      </c>
      <c r="AV256" s="150" t="s">
        <v>85</v>
      </c>
      <c r="AW256" s="150" t="s">
        <v>33</v>
      </c>
      <c r="AX256" s="150" t="s">
        <v>8</v>
      </c>
      <c r="AY256" s="152" t="s">
        <v>236</v>
      </c>
    </row>
    <row r="257" spans="2:65" s="25" customFormat="1" ht="24.2" customHeight="1" x14ac:dyDescent="0.2">
      <c r="B257" s="24"/>
      <c r="C257" s="137" t="s">
        <v>423</v>
      </c>
      <c r="D257" s="137" t="s">
        <v>238</v>
      </c>
      <c r="E257" s="138" t="s">
        <v>424</v>
      </c>
      <c r="F257" s="139" t="s">
        <v>425</v>
      </c>
      <c r="G257" s="140" t="s">
        <v>300</v>
      </c>
      <c r="H257" s="141">
        <v>57.222000000000001</v>
      </c>
      <c r="I257" s="4"/>
      <c r="J257" s="142">
        <f>ROUND(I257*H257,0)</f>
        <v>0</v>
      </c>
      <c r="K257" s="139" t="s">
        <v>242</v>
      </c>
      <c r="L257" s="24"/>
      <c r="M257" s="143" t="s">
        <v>1</v>
      </c>
      <c r="N257" s="144" t="s">
        <v>42</v>
      </c>
      <c r="P257" s="145">
        <f>O257*H257</f>
        <v>0</v>
      </c>
      <c r="Q257" s="145">
        <v>2.7000000000000001E-3</v>
      </c>
      <c r="R257" s="145">
        <f>Q257*H257</f>
        <v>0.15449940000000001</v>
      </c>
      <c r="S257" s="145">
        <v>0</v>
      </c>
      <c r="T257" s="146">
        <f>S257*H257</f>
        <v>0</v>
      </c>
      <c r="AR257" s="147" t="s">
        <v>91</v>
      </c>
      <c r="AT257" s="147" t="s">
        <v>238</v>
      </c>
      <c r="AU257" s="147" t="s">
        <v>85</v>
      </c>
      <c r="AY257" s="12" t="s">
        <v>236</v>
      </c>
      <c r="BE257" s="148">
        <f>IF(N257="základní",J257,0)</f>
        <v>0</v>
      </c>
      <c r="BF257" s="148">
        <f>IF(N257="snížená",J257,0)</f>
        <v>0</v>
      </c>
      <c r="BG257" s="148">
        <f>IF(N257="zákl. přenesená",J257,0)</f>
        <v>0</v>
      </c>
      <c r="BH257" s="148">
        <f>IF(N257="sníž. přenesená",J257,0)</f>
        <v>0</v>
      </c>
      <c r="BI257" s="148">
        <f>IF(N257="nulová",J257,0)</f>
        <v>0</v>
      </c>
      <c r="BJ257" s="12" t="s">
        <v>8</v>
      </c>
      <c r="BK257" s="148">
        <f>ROUND(I257*H257,0)</f>
        <v>0</v>
      </c>
      <c r="BL257" s="12" t="s">
        <v>91</v>
      </c>
      <c r="BM257" s="147" t="s">
        <v>426</v>
      </c>
    </row>
    <row r="258" spans="2:65" s="150" customFormat="1" x14ac:dyDescent="0.2">
      <c r="B258" s="149"/>
      <c r="D258" s="151" t="s">
        <v>244</v>
      </c>
      <c r="E258" s="152" t="s">
        <v>1</v>
      </c>
      <c r="F258" s="153" t="s">
        <v>110</v>
      </c>
      <c r="H258" s="154">
        <v>57.222000000000001</v>
      </c>
      <c r="I258" s="5"/>
      <c r="L258" s="149"/>
      <c r="M258" s="155"/>
      <c r="T258" s="156"/>
      <c r="AT258" s="152" t="s">
        <v>244</v>
      </c>
      <c r="AU258" s="152" t="s">
        <v>85</v>
      </c>
      <c r="AV258" s="150" t="s">
        <v>85</v>
      </c>
      <c r="AW258" s="150" t="s">
        <v>33</v>
      </c>
      <c r="AX258" s="150" t="s">
        <v>8</v>
      </c>
      <c r="AY258" s="152" t="s">
        <v>236</v>
      </c>
    </row>
    <row r="259" spans="2:65" s="25" customFormat="1" ht="24.2" customHeight="1" x14ac:dyDescent="0.2">
      <c r="B259" s="24"/>
      <c r="C259" s="137" t="s">
        <v>427</v>
      </c>
      <c r="D259" s="137" t="s">
        <v>238</v>
      </c>
      <c r="E259" s="138" t="s">
        <v>428</v>
      </c>
      <c r="F259" s="139" t="s">
        <v>429</v>
      </c>
      <c r="G259" s="140" t="s">
        <v>300</v>
      </c>
      <c r="H259" s="141">
        <v>547.92899999999997</v>
      </c>
      <c r="I259" s="4"/>
      <c r="J259" s="142">
        <f>ROUND(I259*H259,0)</f>
        <v>0</v>
      </c>
      <c r="K259" s="139" t="s">
        <v>242</v>
      </c>
      <c r="L259" s="24"/>
      <c r="M259" s="143" t="s">
        <v>1</v>
      </c>
      <c r="N259" s="144" t="s">
        <v>42</v>
      </c>
      <c r="P259" s="145">
        <f>O259*H259</f>
        <v>0</v>
      </c>
      <c r="Q259" s="145">
        <v>2.5000000000000001E-4</v>
      </c>
      <c r="R259" s="145">
        <f>Q259*H259</f>
        <v>0.13698225</v>
      </c>
      <c r="S259" s="145">
        <v>0</v>
      </c>
      <c r="T259" s="146">
        <f>S259*H259</f>
        <v>0</v>
      </c>
      <c r="AR259" s="147" t="s">
        <v>91</v>
      </c>
      <c r="AT259" s="147" t="s">
        <v>238</v>
      </c>
      <c r="AU259" s="147" t="s">
        <v>85</v>
      </c>
      <c r="AY259" s="12" t="s">
        <v>236</v>
      </c>
      <c r="BE259" s="148">
        <f>IF(N259="základní",J259,0)</f>
        <v>0</v>
      </c>
      <c r="BF259" s="148">
        <f>IF(N259="snížená",J259,0)</f>
        <v>0</v>
      </c>
      <c r="BG259" s="148">
        <f>IF(N259="zákl. přenesená",J259,0)</f>
        <v>0</v>
      </c>
      <c r="BH259" s="148">
        <f>IF(N259="sníž. přenesená",J259,0)</f>
        <v>0</v>
      </c>
      <c r="BI259" s="148">
        <f>IF(N259="nulová",J259,0)</f>
        <v>0</v>
      </c>
      <c r="BJ259" s="12" t="s">
        <v>8</v>
      </c>
      <c r="BK259" s="148">
        <f>ROUND(I259*H259,0)</f>
        <v>0</v>
      </c>
      <c r="BL259" s="12" t="s">
        <v>91</v>
      </c>
      <c r="BM259" s="147" t="s">
        <v>430</v>
      </c>
    </row>
    <row r="260" spans="2:65" s="150" customFormat="1" x14ac:dyDescent="0.2">
      <c r="B260" s="149"/>
      <c r="D260" s="151" t="s">
        <v>244</v>
      </c>
      <c r="E260" s="152" t="s">
        <v>1</v>
      </c>
      <c r="F260" s="153" t="s">
        <v>120</v>
      </c>
      <c r="H260" s="154">
        <v>518.91099999999994</v>
      </c>
      <c r="I260" s="5"/>
      <c r="L260" s="149"/>
      <c r="M260" s="155"/>
      <c r="T260" s="156"/>
      <c r="AT260" s="152" t="s">
        <v>244</v>
      </c>
      <c r="AU260" s="152" t="s">
        <v>85</v>
      </c>
      <c r="AV260" s="150" t="s">
        <v>85</v>
      </c>
      <c r="AW260" s="150" t="s">
        <v>33</v>
      </c>
      <c r="AX260" s="150" t="s">
        <v>77</v>
      </c>
      <c r="AY260" s="152" t="s">
        <v>236</v>
      </c>
    </row>
    <row r="261" spans="2:65" s="150" customFormat="1" x14ac:dyDescent="0.2">
      <c r="B261" s="149"/>
      <c r="D261" s="151" t="s">
        <v>244</v>
      </c>
      <c r="E261" s="152" t="s">
        <v>1</v>
      </c>
      <c r="F261" s="153" t="s">
        <v>431</v>
      </c>
      <c r="H261" s="154">
        <v>29.018000000000001</v>
      </c>
      <c r="I261" s="5"/>
      <c r="L261" s="149"/>
      <c r="M261" s="155"/>
      <c r="T261" s="156"/>
      <c r="AT261" s="152" t="s">
        <v>244</v>
      </c>
      <c r="AU261" s="152" t="s">
        <v>85</v>
      </c>
      <c r="AV261" s="150" t="s">
        <v>85</v>
      </c>
      <c r="AW261" s="150" t="s">
        <v>33</v>
      </c>
      <c r="AX261" s="150" t="s">
        <v>77</v>
      </c>
      <c r="AY261" s="152" t="s">
        <v>236</v>
      </c>
    </row>
    <row r="262" spans="2:65" s="158" customFormat="1" x14ac:dyDescent="0.2">
      <c r="B262" s="157"/>
      <c r="D262" s="151" t="s">
        <v>244</v>
      </c>
      <c r="E262" s="159" t="s">
        <v>1</v>
      </c>
      <c r="F262" s="160" t="s">
        <v>253</v>
      </c>
      <c r="H262" s="161">
        <v>547.92899999999997</v>
      </c>
      <c r="I262" s="6"/>
      <c r="L262" s="157"/>
      <c r="M262" s="162"/>
      <c r="T262" s="163"/>
      <c r="AT262" s="159" t="s">
        <v>244</v>
      </c>
      <c r="AU262" s="159" t="s">
        <v>85</v>
      </c>
      <c r="AV262" s="158" t="s">
        <v>88</v>
      </c>
      <c r="AW262" s="158" t="s">
        <v>33</v>
      </c>
      <c r="AX262" s="158" t="s">
        <v>8</v>
      </c>
      <c r="AY262" s="159" t="s">
        <v>236</v>
      </c>
    </row>
    <row r="263" spans="2:65" s="25" customFormat="1" ht="24.2" customHeight="1" x14ac:dyDescent="0.2">
      <c r="B263" s="24"/>
      <c r="C263" s="137" t="s">
        <v>432</v>
      </c>
      <c r="D263" s="137" t="s">
        <v>238</v>
      </c>
      <c r="E263" s="138" t="s">
        <v>433</v>
      </c>
      <c r="F263" s="139" t="s">
        <v>434</v>
      </c>
      <c r="G263" s="140" t="s">
        <v>300</v>
      </c>
      <c r="H263" s="141">
        <v>61.728000000000002</v>
      </c>
      <c r="I263" s="4"/>
      <c r="J263" s="142">
        <f>ROUND(I263*H263,0)</f>
        <v>0</v>
      </c>
      <c r="K263" s="139" t="s">
        <v>242</v>
      </c>
      <c r="L263" s="24"/>
      <c r="M263" s="143" t="s">
        <v>1</v>
      </c>
      <c r="N263" s="144" t="s">
        <v>42</v>
      </c>
      <c r="P263" s="145">
        <f>O263*H263</f>
        <v>0</v>
      </c>
      <c r="Q263" s="145">
        <v>2.0000000000000001E-4</v>
      </c>
      <c r="R263" s="145">
        <f>Q263*H263</f>
        <v>1.2345600000000002E-2</v>
      </c>
      <c r="S263" s="145">
        <v>0</v>
      </c>
      <c r="T263" s="146">
        <f>S263*H263</f>
        <v>0</v>
      </c>
      <c r="AR263" s="147" t="s">
        <v>91</v>
      </c>
      <c r="AT263" s="147" t="s">
        <v>238</v>
      </c>
      <c r="AU263" s="147" t="s">
        <v>85</v>
      </c>
      <c r="AY263" s="12" t="s">
        <v>236</v>
      </c>
      <c r="BE263" s="148">
        <f>IF(N263="základní",J263,0)</f>
        <v>0</v>
      </c>
      <c r="BF263" s="148">
        <f>IF(N263="snížená",J263,0)</f>
        <v>0</v>
      </c>
      <c r="BG263" s="148">
        <f>IF(N263="zákl. přenesená",J263,0)</f>
        <v>0</v>
      </c>
      <c r="BH263" s="148">
        <f>IF(N263="sníž. přenesená",J263,0)</f>
        <v>0</v>
      </c>
      <c r="BI263" s="148">
        <f>IF(N263="nulová",J263,0)</f>
        <v>0</v>
      </c>
      <c r="BJ263" s="12" t="s">
        <v>8</v>
      </c>
      <c r="BK263" s="148">
        <f>ROUND(I263*H263,0)</f>
        <v>0</v>
      </c>
      <c r="BL263" s="12" t="s">
        <v>91</v>
      </c>
      <c r="BM263" s="147" t="s">
        <v>435</v>
      </c>
    </row>
    <row r="264" spans="2:65" s="150" customFormat="1" x14ac:dyDescent="0.2">
      <c r="B264" s="149"/>
      <c r="D264" s="151" t="s">
        <v>244</v>
      </c>
      <c r="E264" s="152" t="s">
        <v>1</v>
      </c>
      <c r="F264" s="153" t="s">
        <v>116</v>
      </c>
      <c r="H264" s="154">
        <v>61.728000000000002</v>
      </c>
      <c r="I264" s="5"/>
      <c r="L264" s="149"/>
      <c r="M264" s="155"/>
      <c r="T264" s="156"/>
      <c r="AT264" s="152" t="s">
        <v>244</v>
      </c>
      <c r="AU264" s="152" t="s">
        <v>85</v>
      </c>
      <c r="AV264" s="150" t="s">
        <v>85</v>
      </c>
      <c r="AW264" s="150" t="s">
        <v>33</v>
      </c>
      <c r="AX264" s="150" t="s">
        <v>8</v>
      </c>
      <c r="AY264" s="152" t="s">
        <v>236</v>
      </c>
    </row>
    <row r="265" spans="2:65" s="25" customFormat="1" ht="44.25" customHeight="1" x14ac:dyDescent="0.2">
      <c r="B265" s="24"/>
      <c r="C265" s="137" t="s">
        <v>436</v>
      </c>
      <c r="D265" s="137" t="s">
        <v>238</v>
      </c>
      <c r="E265" s="138" t="s">
        <v>437</v>
      </c>
      <c r="F265" s="139" t="s">
        <v>438</v>
      </c>
      <c r="G265" s="140" t="s">
        <v>300</v>
      </c>
      <c r="H265" s="141">
        <v>785.25099999999998</v>
      </c>
      <c r="I265" s="4"/>
      <c r="J265" s="142">
        <f>ROUND(I265*H265,0)</f>
        <v>0</v>
      </c>
      <c r="K265" s="139" t="s">
        <v>242</v>
      </c>
      <c r="L265" s="24"/>
      <c r="M265" s="143" t="s">
        <v>1</v>
      </c>
      <c r="N265" s="144" t="s">
        <v>42</v>
      </c>
      <c r="P265" s="145">
        <f>O265*H265</f>
        <v>0</v>
      </c>
      <c r="Q265" s="145">
        <v>8.51616E-3</v>
      </c>
      <c r="R265" s="145">
        <f>Q265*H265</f>
        <v>6.6873231561599997</v>
      </c>
      <c r="S265" s="145">
        <v>0</v>
      </c>
      <c r="T265" s="146">
        <f>S265*H265</f>
        <v>0</v>
      </c>
      <c r="AR265" s="147" t="s">
        <v>91</v>
      </c>
      <c r="AT265" s="147" t="s">
        <v>238</v>
      </c>
      <c r="AU265" s="147" t="s">
        <v>85</v>
      </c>
      <c r="AY265" s="12" t="s">
        <v>236</v>
      </c>
      <c r="BE265" s="148">
        <f>IF(N265="základní",J265,0)</f>
        <v>0</v>
      </c>
      <c r="BF265" s="148">
        <f>IF(N265="snížená",J265,0)</f>
        <v>0</v>
      </c>
      <c r="BG265" s="148">
        <f>IF(N265="zákl. přenesená",J265,0)</f>
        <v>0</v>
      </c>
      <c r="BH265" s="148">
        <f>IF(N265="sníž. přenesená",J265,0)</f>
        <v>0</v>
      </c>
      <c r="BI265" s="148">
        <f>IF(N265="nulová",J265,0)</f>
        <v>0</v>
      </c>
      <c r="BJ265" s="12" t="s">
        <v>8</v>
      </c>
      <c r="BK265" s="148">
        <f>ROUND(I265*H265,0)</f>
        <v>0</v>
      </c>
      <c r="BL265" s="12" t="s">
        <v>91</v>
      </c>
      <c r="BM265" s="147" t="s">
        <v>439</v>
      </c>
    </row>
    <row r="266" spans="2:65" s="150" customFormat="1" x14ac:dyDescent="0.2">
      <c r="B266" s="149"/>
      <c r="D266" s="151" t="s">
        <v>244</v>
      </c>
      <c r="E266" s="152" t="s">
        <v>1</v>
      </c>
      <c r="F266" s="153" t="s">
        <v>440</v>
      </c>
      <c r="H266" s="154">
        <v>29.738</v>
      </c>
      <c r="I266" s="5"/>
      <c r="L266" s="149"/>
      <c r="M266" s="155"/>
      <c r="T266" s="156"/>
      <c r="AT266" s="152" t="s">
        <v>244</v>
      </c>
      <c r="AU266" s="152" t="s">
        <v>85</v>
      </c>
      <c r="AV266" s="150" t="s">
        <v>85</v>
      </c>
      <c r="AW266" s="150" t="s">
        <v>33</v>
      </c>
      <c r="AX266" s="150" t="s">
        <v>77</v>
      </c>
      <c r="AY266" s="152" t="s">
        <v>236</v>
      </c>
    </row>
    <row r="267" spans="2:65" s="158" customFormat="1" x14ac:dyDescent="0.2">
      <c r="B267" s="157"/>
      <c r="D267" s="151" t="s">
        <v>244</v>
      </c>
      <c r="E267" s="159" t="s">
        <v>1</v>
      </c>
      <c r="F267" s="160" t="s">
        <v>403</v>
      </c>
      <c r="H267" s="161">
        <v>29.738</v>
      </c>
      <c r="I267" s="6"/>
      <c r="L267" s="157"/>
      <c r="M267" s="162"/>
      <c r="T267" s="163"/>
      <c r="AT267" s="159" t="s">
        <v>244</v>
      </c>
      <c r="AU267" s="159" t="s">
        <v>85</v>
      </c>
      <c r="AV267" s="158" t="s">
        <v>88</v>
      </c>
      <c r="AW267" s="158" t="s">
        <v>33</v>
      </c>
      <c r="AX267" s="158" t="s">
        <v>77</v>
      </c>
      <c r="AY267" s="159" t="s">
        <v>236</v>
      </c>
    </row>
    <row r="268" spans="2:65" s="150" customFormat="1" x14ac:dyDescent="0.2">
      <c r="B268" s="149"/>
      <c r="D268" s="151" t="s">
        <v>244</v>
      </c>
      <c r="E268" s="152" t="s">
        <v>1</v>
      </c>
      <c r="F268" s="153" t="s">
        <v>441</v>
      </c>
      <c r="H268" s="154">
        <v>7.7329999999999997</v>
      </c>
      <c r="I268" s="5"/>
      <c r="L268" s="149"/>
      <c r="M268" s="155"/>
      <c r="T268" s="156"/>
      <c r="AT268" s="152" t="s">
        <v>244</v>
      </c>
      <c r="AU268" s="152" t="s">
        <v>85</v>
      </c>
      <c r="AV268" s="150" t="s">
        <v>85</v>
      </c>
      <c r="AW268" s="150" t="s">
        <v>33</v>
      </c>
      <c r="AX268" s="150" t="s">
        <v>77</v>
      </c>
      <c r="AY268" s="152" t="s">
        <v>236</v>
      </c>
    </row>
    <row r="269" spans="2:65" s="158" customFormat="1" x14ac:dyDescent="0.2">
      <c r="B269" s="157"/>
      <c r="D269" s="151" t="s">
        <v>244</v>
      </c>
      <c r="E269" s="159" t="s">
        <v>1</v>
      </c>
      <c r="F269" s="160" t="s">
        <v>442</v>
      </c>
      <c r="H269" s="161">
        <v>7.7329999999999997</v>
      </c>
      <c r="I269" s="6"/>
      <c r="L269" s="157"/>
      <c r="M269" s="162"/>
      <c r="T269" s="163"/>
      <c r="AT269" s="159" t="s">
        <v>244</v>
      </c>
      <c r="AU269" s="159" t="s">
        <v>85</v>
      </c>
      <c r="AV269" s="158" t="s">
        <v>88</v>
      </c>
      <c r="AW269" s="158" t="s">
        <v>33</v>
      </c>
      <c r="AX269" s="158" t="s">
        <v>77</v>
      </c>
      <c r="AY269" s="159" t="s">
        <v>236</v>
      </c>
    </row>
    <row r="270" spans="2:65" s="150" customFormat="1" x14ac:dyDescent="0.2">
      <c r="B270" s="149"/>
      <c r="D270" s="151" t="s">
        <v>244</v>
      </c>
      <c r="E270" s="152" t="s">
        <v>1</v>
      </c>
      <c r="F270" s="153" t="s">
        <v>443</v>
      </c>
      <c r="H270" s="154">
        <v>4.03</v>
      </c>
      <c r="I270" s="5"/>
      <c r="L270" s="149"/>
      <c r="M270" s="155"/>
      <c r="T270" s="156"/>
      <c r="AT270" s="152" t="s">
        <v>244</v>
      </c>
      <c r="AU270" s="152" t="s">
        <v>85</v>
      </c>
      <c r="AV270" s="150" t="s">
        <v>85</v>
      </c>
      <c r="AW270" s="150" t="s">
        <v>33</v>
      </c>
      <c r="AX270" s="150" t="s">
        <v>77</v>
      </c>
      <c r="AY270" s="152" t="s">
        <v>236</v>
      </c>
    </row>
    <row r="271" spans="2:65" s="158" customFormat="1" x14ac:dyDescent="0.2">
      <c r="B271" s="157"/>
      <c r="D271" s="151" t="s">
        <v>244</v>
      </c>
      <c r="E271" s="159" t="s">
        <v>1</v>
      </c>
      <c r="F271" s="160" t="s">
        <v>444</v>
      </c>
      <c r="H271" s="161">
        <v>4.03</v>
      </c>
      <c r="I271" s="6"/>
      <c r="L271" s="157"/>
      <c r="M271" s="162"/>
      <c r="T271" s="163"/>
      <c r="AT271" s="159" t="s">
        <v>244</v>
      </c>
      <c r="AU271" s="159" t="s">
        <v>85</v>
      </c>
      <c r="AV271" s="158" t="s">
        <v>88</v>
      </c>
      <c r="AW271" s="158" t="s">
        <v>33</v>
      </c>
      <c r="AX271" s="158" t="s">
        <v>77</v>
      </c>
      <c r="AY271" s="159" t="s">
        <v>236</v>
      </c>
    </row>
    <row r="272" spans="2:65" s="150" customFormat="1" x14ac:dyDescent="0.2">
      <c r="B272" s="149"/>
      <c r="D272" s="151" t="s">
        <v>244</v>
      </c>
      <c r="E272" s="152" t="s">
        <v>1</v>
      </c>
      <c r="F272" s="153" t="s">
        <v>445</v>
      </c>
      <c r="H272" s="154">
        <v>30.643000000000001</v>
      </c>
      <c r="I272" s="5"/>
      <c r="L272" s="149"/>
      <c r="M272" s="155"/>
      <c r="T272" s="156"/>
      <c r="AT272" s="152" t="s">
        <v>244</v>
      </c>
      <c r="AU272" s="152" t="s">
        <v>85</v>
      </c>
      <c r="AV272" s="150" t="s">
        <v>85</v>
      </c>
      <c r="AW272" s="150" t="s">
        <v>33</v>
      </c>
      <c r="AX272" s="150" t="s">
        <v>77</v>
      </c>
      <c r="AY272" s="152" t="s">
        <v>236</v>
      </c>
    </row>
    <row r="273" spans="2:51" s="158" customFormat="1" x14ac:dyDescent="0.2">
      <c r="B273" s="157"/>
      <c r="D273" s="151" t="s">
        <v>244</v>
      </c>
      <c r="E273" s="159" t="s">
        <v>1</v>
      </c>
      <c r="F273" s="160" t="s">
        <v>446</v>
      </c>
      <c r="H273" s="161">
        <v>30.643000000000001</v>
      </c>
      <c r="I273" s="6"/>
      <c r="L273" s="157"/>
      <c r="M273" s="162"/>
      <c r="T273" s="163"/>
      <c r="AT273" s="159" t="s">
        <v>244</v>
      </c>
      <c r="AU273" s="159" t="s">
        <v>85</v>
      </c>
      <c r="AV273" s="158" t="s">
        <v>88</v>
      </c>
      <c r="AW273" s="158" t="s">
        <v>33</v>
      </c>
      <c r="AX273" s="158" t="s">
        <v>77</v>
      </c>
      <c r="AY273" s="159" t="s">
        <v>236</v>
      </c>
    </row>
    <row r="274" spans="2:51" s="174" customFormat="1" ht="22.5" x14ac:dyDescent="0.2">
      <c r="B274" s="173"/>
      <c r="D274" s="151" t="s">
        <v>244</v>
      </c>
      <c r="E274" s="175" t="s">
        <v>113</v>
      </c>
      <c r="F274" s="176" t="s">
        <v>447</v>
      </c>
      <c r="H274" s="177">
        <v>72.144000000000005</v>
      </c>
      <c r="I274" s="8"/>
      <c r="L274" s="173"/>
      <c r="M274" s="178"/>
      <c r="T274" s="179"/>
      <c r="AT274" s="175" t="s">
        <v>244</v>
      </c>
      <c r="AU274" s="175" t="s">
        <v>85</v>
      </c>
      <c r="AV274" s="174" t="s">
        <v>91</v>
      </c>
      <c r="AW274" s="174" t="s">
        <v>33</v>
      </c>
      <c r="AX274" s="174" t="s">
        <v>77</v>
      </c>
      <c r="AY274" s="175" t="s">
        <v>236</v>
      </c>
    </row>
    <row r="275" spans="2:51" s="150" customFormat="1" ht="22.5" x14ac:dyDescent="0.2">
      <c r="B275" s="149"/>
      <c r="D275" s="151" t="s">
        <v>244</v>
      </c>
      <c r="E275" s="152" t="s">
        <v>1</v>
      </c>
      <c r="F275" s="153" t="s">
        <v>448</v>
      </c>
      <c r="H275" s="154">
        <v>27.655999999999999</v>
      </c>
      <c r="I275" s="5"/>
      <c r="L275" s="149"/>
      <c r="M275" s="155"/>
      <c r="T275" s="156"/>
      <c r="AT275" s="152" t="s">
        <v>244</v>
      </c>
      <c r="AU275" s="152" t="s">
        <v>85</v>
      </c>
      <c r="AV275" s="150" t="s">
        <v>85</v>
      </c>
      <c r="AW275" s="150" t="s">
        <v>33</v>
      </c>
      <c r="AX275" s="150" t="s">
        <v>77</v>
      </c>
      <c r="AY275" s="152" t="s">
        <v>236</v>
      </c>
    </row>
    <row r="276" spans="2:51" s="158" customFormat="1" x14ac:dyDescent="0.2">
      <c r="B276" s="157"/>
      <c r="D276" s="151" t="s">
        <v>244</v>
      </c>
      <c r="E276" s="159" t="s">
        <v>1</v>
      </c>
      <c r="F276" s="160" t="s">
        <v>403</v>
      </c>
      <c r="H276" s="161">
        <v>27.655999999999999</v>
      </c>
      <c r="I276" s="6"/>
      <c r="L276" s="157"/>
      <c r="M276" s="162"/>
      <c r="T276" s="163"/>
      <c r="AT276" s="159" t="s">
        <v>244</v>
      </c>
      <c r="AU276" s="159" t="s">
        <v>85</v>
      </c>
      <c r="AV276" s="158" t="s">
        <v>88</v>
      </c>
      <c r="AW276" s="158" t="s">
        <v>33</v>
      </c>
      <c r="AX276" s="158" t="s">
        <v>77</v>
      </c>
      <c r="AY276" s="159" t="s">
        <v>236</v>
      </c>
    </row>
    <row r="277" spans="2:51" s="150" customFormat="1" x14ac:dyDescent="0.2">
      <c r="B277" s="149"/>
      <c r="D277" s="151" t="s">
        <v>244</v>
      </c>
      <c r="E277" s="152" t="s">
        <v>1</v>
      </c>
      <c r="F277" s="153" t="s">
        <v>449</v>
      </c>
      <c r="H277" s="154">
        <v>6.4950000000000001</v>
      </c>
      <c r="I277" s="5"/>
      <c r="L277" s="149"/>
      <c r="M277" s="155"/>
      <c r="T277" s="156"/>
      <c r="AT277" s="152" t="s">
        <v>244</v>
      </c>
      <c r="AU277" s="152" t="s">
        <v>85</v>
      </c>
      <c r="AV277" s="150" t="s">
        <v>85</v>
      </c>
      <c r="AW277" s="150" t="s">
        <v>33</v>
      </c>
      <c r="AX277" s="150" t="s">
        <v>77</v>
      </c>
      <c r="AY277" s="152" t="s">
        <v>236</v>
      </c>
    </row>
    <row r="278" spans="2:51" s="158" customFormat="1" x14ac:dyDescent="0.2">
      <c r="B278" s="157"/>
      <c r="D278" s="151" t="s">
        <v>244</v>
      </c>
      <c r="E278" s="159" t="s">
        <v>1</v>
      </c>
      <c r="F278" s="160" t="s">
        <v>442</v>
      </c>
      <c r="H278" s="161">
        <v>6.4950000000000001</v>
      </c>
      <c r="I278" s="6"/>
      <c r="L278" s="157"/>
      <c r="M278" s="162"/>
      <c r="T278" s="163"/>
      <c r="AT278" s="159" t="s">
        <v>244</v>
      </c>
      <c r="AU278" s="159" t="s">
        <v>85</v>
      </c>
      <c r="AV278" s="158" t="s">
        <v>88</v>
      </c>
      <c r="AW278" s="158" t="s">
        <v>33</v>
      </c>
      <c r="AX278" s="158" t="s">
        <v>77</v>
      </c>
      <c r="AY278" s="159" t="s">
        <v>236</v>
      </c>
    </row>
    <row r="279" spans="2:51" s="150" customFormat="1" x14ac:dyDescent="0.2">
      <c r="B279" s="149"/>
      <c r="D279" s="151" t="s">
        <v>244</v>
      </c>
      <c r="E279" s="152" t="s">
        <v>1</v>
      </c>
      <c r="F279" s="153" t="s">
        <v>450</v>
      </c>
      <c r="H279" s="154">
        <v>3.0630000000000002</v>
      </c>
      <c r="I279" s="5"/>
      <c r="L279" s="149"/>
      <c r="M279" s="155"/>
      <c r="T279" s="156"/>
      <c r="AT279" s="152" t="s">
        <v>244</v>
      </c>
      <c r="AU279" s="152" t="s">
        <v>85</v>
      </c>
      <c r="AV279" s="150" t="s">
        <v>85</v>
      </c>
      <c r="AW279" s="150" t="s">
        <v>33</v>
      </c>
      <c r="AX279" s="150" t="s">
        <v>77</v>
      </c>
      <c r="AY279" s="152" t="s">
        <v>236</v>
      </c>
    </row>
    <row r="280" spans="2:51" s="158" customFormat="1" x14ac:dyDescent="0.2">
      <c r="B280" s="157"/>
      <c r="D280" s="151" t="s">
        <v>244</v>
      </c>
      <c r="E280" s="159" t="s">
        <v>1</v>
      </c>
      <c r="F280" s="160" t="s">
        <v>444</v>
      </c>
      <c r="H280" s="161">
        <v>3.0630000000000002</v>
      </c>
      <c r="I280" s="6"/>
      <c r="L280" s="157"/>
      <c r="M280" s="162"/>
      <c r="T280" s="163"/>
      <c r="AT280" s="159" t="s">
        <v>244</v>
      </c>
      <c r="AU280" s="159" t="s">
        <v>85</v>
      </c>
      <c r="AV280" s="158" t="s">
        <v>88</v>
      </c>
      <c r="AW280" s="158" t="s">
        <v>33</v>
      </c>
      <c r="AX280" s="158" t="s">
        <v>77</v>
      </c>
      <c r="AY280" s="159" t="s">
        <v>236</v>
      </c>
    </row>
    <row r="281" spans="2:51" s="150" customFormat="1" x14ac:dyDescent="0.2">
      <c r="B281" s="149"/>
      <c r="D281" s="151" t="s">
        <v>244</v>
      </c>
      <c r="E281" s="152" t="s">
        <v>1</v>
      </c>
      <c r="F281" s="153" t="s">
        <v>451</v>
      </c>
      <c r="H281" s="154">
        <v>24.513999999999999</v>
      </c>
      <c r="I281" s="5"/>
      <c r="L281" s="149"/>
      <c r="M281" s="155"/>
      <c r="T281" s="156"/>
      <c r="AT281" s="152" t="s">
        <v>244</v>
      </c>
      <c r="AU281" s="152" t="s">
        <v>85</v>
      </c>
      <c r="AV281" s="150" t="s">
        <v>85</v>
      </c>
      <c r="AW281" s="150" t="s">
        <v>33</v>
      </c>
      <c r="AX281" s="150" t="s">
        <v>77</v>
      </c>
      <c r="AY281" s="152" t="s">
        <v>236</v>
      </c>
    </row>
    <row r="282" spans="2:51" s="158" customFormat="1" x14ac:dyDescent="0.2">
      <c r="B282" s="157"/>
      <c r="D282" s="151" t="s">
        <v>244</v>
      </c>
      <c r="E282" s="159" t="s">
        <v>1</v>
      </c>
      <c r="F282" s="160" t="s">
        <v>446</v>
      </c>
      <c r="H282" s="161">
        <v>24.513999999999999</v>
      </c>
      <c r="I282" s="6"/>
      <c r="L282" s="157"/>
      <c r="M282" s="162"/>
      <c r="T282" s="163"/>
      <c r="AT282" s="159" t="s">
        <v>244</v>
      </c>
      <c r="AU282" s="159" t="s">
        <v>85</v>
      </c>
      <c r="AV282" s="158" t="s">
        <v>88</v>
      </c>
      <c r="AW282" s="158" t="s">
        <v>33</v>
      </c>
      <c r="AX282" s="158" t="s">
        <v>77</v>
      </c>
      <c r="AY282" s="159" t="s">
        <v>236</v>
      </c>
    </row>
    <row r="283" spans="2:51" s="174" customFormat="1" x14ac:dyDescent="0.2">
      <c r="B283" s="173"/>
      <c r="D283" s="151" t="s">
        <v>244</v>
      </c>
      <c r="E283" s="175" t="s">
        <v>116</v>
      </c>
      <c r="F283" s="176" t="s">
        <v>452</v>
      </c>
      <c r="H283" s="177">
        <v>61.728000000000002</v>
      </c>
      <c r="I283" s="8"/>
      <c r="L283" s="173"/>
      <c r="M283" s="178"/>
      <c r="T283" s="179"/>
      <c r="AT283" s="175" t="s">
        <v>244</v>
      </c>
      <c r="AU283" s="175" t="s">
        <v>85</v>
      </c>
      <c r="AV283" s="174" t="s">
        <v>91</v>
      </c>
      <c r="AW283" s="174" t="s">
        <v>33</v>
      </c>
      <c r="AX283" s="174" t="s">
        <v>77</v>
      </c>
      <c r="AY283" s="175" t="s">
        <v>236</v>
      </c>
    </row>
    <row r="284" spans="2:51" s="150" customFormat="1" x14ac:dyDescent="0.2">
      <c r="B284" s="149"/>
      <c r="D284" s="151" t="s">
        <v>244</v>
      </c>
      <c r="E284" s="152" t="s">
        <v>1</v>
      </c>
      <c r="F284" s="153" t="s">
        <v>453</v>
      </c>
      <c r="H284" s="154">
        <v>179.64400000000001</v>
      </c>
      <c r="I284" s="5"/>
      <c r="L284" s="149"/>
      <c r="M284" s="155"/>
      <c r="T284" s="156"/>
      <c r="AT284" s="152" t="s">
        <v>244</v>
      </c>
      <c r="AU284" s="152" t="s">
        <v>85</v>
      </c>
      <c r="AV284" s="150" t="s">
        <v>85</v>
      </c>
      <c r="AW284" s="150" t="s">
        <v>33</v>
      </c>
      <c r="AX284" s="150" t="s">
        <v>77</v>
      </c>
      <c r="AY284" s="152" t="s">
        <v>236</v>
      </c>
    </row>
    <row r="285" spans="2:51" s="150" customFormat="1" ht="22.5" x14ac:dyDescent="0.2">
      <c r="B285" s="149"/>
      <c r="D285" s="151" t="s">
        <v>244</v>
      </c>
      <c r="E285" s="152" t="s">
        <v>1</v>
      </c>
      <c r="F285" s="153" t="s">
        <v>454</v>
      </c>
      <c r="H285" s="154">
        <v>55.984999999999999</v>
      </c>
      <c r="I285" s="5"/>
      <c r="L285" s="149"/>
      <c r="M285" s="155"/>
      <c r="T285" s="156"/>
      <c r="AT285" s="152" t="s">
        <v>244</v>
      </c>
      <c r="AU285" s="152" t="s">
        <v>85</v>
      </c>
      <c r="AV285" s="150" t="s">
        <v>85</v>
      </c>
      <c r="AW285" s="150" t="s">
        <v>33</v>
      </c>
      <c r="AX285" s="150" t="s">
        <v>77</v>
      </c>
      <c r="AY285" s="152" t="s">
        <v>236</v>
      </c>
    </row>
    <row r="286" spans="2:51" s="150" customFormat="1" x14ac:dyDescent="0.2">
      <c r="B286" s="149"/>
      <c r="D286" s="151" t="s">
        <v>244</v>
      </c>
      <c r="E286" s="152" t="s">
        <v>1</v>
      </c>
      <c r="F286" s="153" t="s">
        <v>455</v>
      </c>
      <c r="H286" s="154">
        <v>-3.927</v>
      </c>
      <c r="I286" s="5"/>
      <c r="L286" s="149"/>
      <c r="M286" s="155"/>
      <c r="T286" s="156"/>
      <c r="AT286" s="152" t="s">
        <v>244</v>
      </c>
      <c r="AU286" s="152" t="s">
        <v>85</v>
      </c>
      <c r="AV286" s="150" t="s">
        <v>85</v>
      </c>
      <c r="AW286" s="150" t="s">
        <v>33</v>
      </c>
      <c r="AX286" s="150" t="s">
        <v>77</v>
      </c>
      <c r="AY286" s="152" t="s">
        <v>236</v>
      </c>
    </row>
    <row r="287" spans="2:51" s="150" customFormat="1" x14ac:dyDescent="0.2">
      <c r="B287" s="149"/>
      <c r="D287" s="151" t="s">
        <v>244</v>
      </c>
      <c r="E287" s="152" t="s">
        <v>1</v>
      </c>
      <c r="F287" s="153" t="s">
        <v>456</v>
      </c>
      <c r="H287" s="154">
        <v>-4.4720000000000004</v>
      </c>
      <c r="I287" s="5"/>
      <c r="L287" s="149"/>
      <c r="M287" s="155"/>
      <c r="T287" s="156"/>
      <c r="AT287" s="152" t="s">
        <v>244</v>
      </c>
      <c r="AU287" s="152" t="s">
        <v>85</v>
      </c>
      <c r="AV287" s="150" t="s">
        <v>85</v>
      </c>
      <c r="AW287" s="150" t="s">
        <v>33</v>
      </c>
      <c r="AX287" s="150" t="s">
        <v>77</v>
      </c>
      <c r="AY287" s="152" t="s">
        <v>236</v>
      </c>
    </row>
    <row r="288" spans="2:51" s="150" customFormat="1" x14ac:dyDescent="0.2">
      <c r="B288" s="149"/>
      <c r="D288" s="151" t="s">
        <v>244</v>
      </c>
      <c r="E288" s="152" t="s">
        <v>1</v>
      </c>
      <c r="F288" s="153" t="s">
        <v>457</v>
      </c>
      <c r="H288" s="154">
        <v>-2.31</v>
      </c>
      <c r="I288" s="5"/>
      <c r="L288" s="149"/>
      <c r="M288" s="155"/>
      <c r="T288" s="156"/>
      <c r="AT288" s="152" t="s">
        <v>244</v>
      </c>
      <c r="AU288" s="152" t="s">
        <v>85</v>
      </c>
      <c r="AV288" s="150" t="s">
        <v>85</v>
      </c>
      <c r="AW288" s="150" t="s">
        <v>33</v>
      </c>
      <c r="AX288" s="150" t="s">
        <v>77</v>
      </c>
      <c r="AY288" s="152" t="s">
        <v>236</v>
      </c>
    </row>
    <row r="289" spans="2:51" s="158" customFormat="1" x14ac:dyDescent="0.2">
      <c r="B289" s="157"/>
      <c r="D289" s="151" t="s">
        <v>244</v>
      </c>
      <c r="E289" s="159" t="s">
        <v>1</v>
      </c>
      <c r="F289" s="160" t="s">
        <v>403</v>
      </c>
      <c r="H289" s="161">
        <v>224.92</v>
      </c>
      <c r="I289" s="6"/>
      <c r="L289" s="157"/>
      <c r="M289" s="162"/>
      <c r="T289" s="163"/>
      <c r="AT289" s="159" t="s">
        <v>244</v>
      </c>
      <c r="AU289" s="159" t="s">
        <v>85</v>
      </c>
      <c r="AV289" s="158" t="s">
        <v>88</v>
      </c>
      <c r="AW289" s="158" t="s">
        <v>33</v>
      </c>
      <c r="AX289" s="158" t="s">
        <v>77</v>
      </c>
      <c r="AY289" s="159" t="s">
        <v>236</v>
      </c>
    </row>
    <row r="290" spans="2:51" s="150" customFormat="1" x14ac:dyDescent="0.2">
      <c r="B290" s="149"/>
      <c r="D290" s="151" t="s">
        <v>244</v>
      </c>
      <c r="E290" s="152" t="s">
        <v>1</v>
      </c>
      <c r="F290" s="153" t="s">
        <v>458</v>
      </c>
      <c r="H290" s="154">
        <v>74.540999999999997</v>
      </c>
      <c r="I290" s="5"/>
      <c r="L290" s="149"/>
      <c r="M290" s="155"/>
      <c r="T290" s="156"/>
      <c r="AT290" s="152" t="s">
        <v>244</v>
      </c>
      <c r="AU290" s="152" t="s">
        <v>85</v>
      </c>
      <c r="AV290" s="150" t="s">
        <v>85</v>
      </c>
      <c r="AW290" s="150" t="s">
        <v>33</v>
      </c>
      <c r="AX290" s="150" t="s">
        <v>77</v>
      </c>
      <c r="AY290" s="152" t="s">
        <v>236</v>
      </c>
    </row>
    <row r="291" spans="2:51" s="158" customFormat="1" x14ac:dyDescent="0.2">
      <c r="B291" s="157"/>
      <c r="D291" s="151" t="s">
        <v>244</v>
      </c>
      <c r="E291" s="159" t="s">
        <v>1</v>
      </c>
      <c r="F291" s="160" t="s">
        <v>442</v>
      </c>
      <c r="H291" s="161">
        <v>74.540999999999997</v>
      </c>
      <c r="I291" s="6"/>
      <c r="L291" s="157"/>
      <c r="M291" s="162"/>
      <c r="T291" s="163"/>
      <c r="AT291" s="159" t="s">
        <v>244</v>
      </c>
      <c r="AU291" s="159" t="s">
        <v>85</v>
      </c>
      <c r="AV291" s="158" t="s">
        <v>88</v>
      </c>
      <c r="AW291" s="158" t="s">
        <v>33</v>
      </c>
      <c r="AX291" s="158" t="s">
        <v>77</v>
      </c>
      <c r="AY291" s="159" t="s">
        <v>236</v>
      </c>
    </row>
    <row r="292" spans="2:51" s="150" customFormat="1" x14ac:dyDescent="0.2">
      <c r="B292" s="149"/>
      <c r="D292" s="151" t="s">
        <v>244</v>
      </c>
      <c r="E292" s="152" t="s">
        <v>1</v>
      </c>
      <c r="F292" s="153" t="s">
        <v>459</v>
      </c>
      <c r="H292" s="154">
        <v>42.713999999999999</v>
      </c>
      <c r="I292" s="5"/>
      <c r="L292" s="149"/>
      <c r="M292" s="155"/>
      <c r="T292" s="156"/>
      <c r="AT292" s="152" t="s">
        <v>244</v>
      </c>
      <c r="AU292" s="152" t="s">
        <v>85</v>
      </c>
      <c r="AV292" s="150" t="s">
        <v>85</v>
      </c>
      <c r="AW292" s="150" t="s">
        <v>33</v>
      </c>
      <c r="AX292" s="150" t="s">
        <v>77</v>
      </c>
      <c r="AY292" s="152" t="s">
        <v>236</v>
      </c>
    </row>
    <row r="293" spans="2:51" s="150" customFormat="1" x14ac:dyDescent="0.2">
      <c r="B293" s="149"/>
      <c r="D293" s="151" t="s">
        <v>244</v>
      </c>
      <c r="E293" s="152" t="s">
        <v>1</v>
      </c>
      <c r="F293" s="153" t="s">
        <v>460</v>
      </c>
      <c r="H293" s="154">
        <v>-2.6</v>
      </c>
      <c r="I293" s="5"/>
      <c r="L293" s="149"/>
      <c r="M293" s="155"/>
      <c r="T293" s="156"/>
      <c r="AT293" s="152" t="s">
        <v>244</v>
      </c>
      <c r="AU293" s="152" t="s">
        <v>85</v>
      </c>
      <c r="AV293" s="150" t="s">
        <v>85</v>
      </c>
      <c r="AW293" s="150" t="s">
        <v>33</v>
      </c>
      <c r="AX293" s="150" t="s">
        <v>77</v>
      </c>
      <c r="AY293" s="152" t="s">
        <v>236</v>
      </c>
    </row>
    <row r="294" spans="2:51" s="150" customFormat="1" x14ac:dyDescent="0.2">
      <c r="B294" s="149"/>
      <c r="D294" s="151" t="s">
        <v>244</v>
      </c>
      <c r="E294" s="152" t="s">
        <v>1</v>
      </c>
      <c r="F294" s="153" t="s">
        <v>461</v>
      </c>
      <c r="H294" s="154">
        <v>-3.19</v>
      </c>
      <c r="I294" s="5"/>
      <c r="L294" s="149"/>
      <c r="M294" s="155"/>
      <c r="T294" s="156"/>
      <c r="AT294" s="152" t="s">
        <v>244</v>
      </c>
      <c r="AU294" s="152" t="s">
        <v>85</v>
      </c>
      <c r="AV294" s="150" t="s">
        <v>85</v>
      </c>
      <c r="AW294" s="150" t="s">
        <v>33</v>
      </c>
      <c r="AX294" s="150" t="s">
        <v>77</v>
      </c>
      <c r="AY294" s="152" t="s">
        <v>236</v>
      </c>
    </row>
    <row r="295" spans="2:51" s="158" customFormat="1" x14ac:dyDescent="0.2">
      <c r="B295" s="157"/>
      <c r="D295" s="151" t="s">
        <v>244</v>
      </c>
      <c r="E295" s="159" t="s">
        <v>1</v>
      </c>
      <c r="F295" s="160" t="s">
        <v>444</v>
      </c>
      <c r="H295" s="161">
        <v>36.923999999999999</v>
      </c>
      <c r="I295" s="6"/>
      <c r="L295" s="157"/>
      <c r="M295" s="162"/>
      <c r="T295" s="163"/>
      <c r="AT295" s="159" t="s">
        <v>244</v>
      </c>
      <c r="AU295" s="159" t="s">
        <v>85</v>
      </c>
      <c r="AV295" s="158" t="s">
        <v>88</v>
      </c>
      <c r="AW295" s="158" t="s">
        <v>33</v>
      </c>
      <c r="AX295" s="158" t="s">
        <v>77</v>
      </c>
      <c r="AY295" s="159" t="s">
        <v>236</v>
      </c>
    </row>
    <row r="296" spans="2:51" s="150" customFormat="1" ht="22.5" x14ac:dyDescent="0.2">
      <c r="B296" s="149"/>
      <c r="D296" s="151" t="s">
        <v>244</v>
      </c>
      <c r="E296" s="152" t="s">
        <v>1</v>
      </c>
      <c r="F296" s="153" t="s">
        <v>462</v>
      </c>
      <c r="H296" s="154">
        <v>227.11799999999999</v>
      </c>
      <c r="I296" s="5"/>
      <c r="L296" s="149"/>
      <c r="M296" s="155"/>
      <c r="T296" s="156"/>
      <c r="AT296" s="152" t="s">
        <v>244</v>
      </c>
      <c r="AU296" s="152" t="s">
        <v>85</v>
      </c>
      <c r="AV296" s="150" t="s">
        <v>85</v>
      </c>
      <c r="AW296" s="150" t="s">
        <v>33</v>
      </c>
      <c r="AX296" s="150" t="s">
        <v>77</v>
      </c>
      <c r="AY296" s="152" t="s">
        <v>236</v>
      </c>
    </row>
    <row r="297" spans="2:51" s="150" customFormat="1" x14ac:dyDescent="0.2">
      <c r="B297" s="149"/>
      <c r="D297" s="151" t="s">
        <v>244</v>
      </c>
      <c r="E297" s="152" t="s">
        <v>1</v>
      </c>
      <c r="F297" s="153" t="s">
        <v>463</v>
      </c>
      <c r="H297" s="154">
        <v>-19.14</v>
      </c>
      <c r="I297" s="5"/>
      <c r="L297" s="149"/>
      <c r="M297" s="155"/>
      <c r="T297" s="156"/>
      <c r="AT297" s="152" t="s">
        <v>244</v>
      </c>
      <c r="AU297" s="152" t="s">
        <v>85</v>
      </c>
      <c r="AV297" s="150" t="s">
        <v>85</v>
      </c>
      <c r="AW297" s="150" t="s">
        <v>33</v>
      </c>
      <c r="AX297" s="150" t="s">
        <v>77</v>
      </c>
      <c r="AY297" s="152" t="s">
        <v>236</v>
      </c>
    </row>
    <row r="298" spans="2:51" s="150" customFormat="1" x14ac:dyDescent="0.2">
      <c r="B298" s="149"/>
      <c r="D298" s="151" t="s">
        <v>244</v>
      </c>
      <c r="E298" s="152" t="s">
        <v>1</v>
      </c>
      <c r="F298" s="153" t="s">
        <v>464</v>
      </c>
      <c r="H298" s="154">
        <v>-2.1</v>
      </c>
      <c r="I298" s="5"/>
      <c r="L298" s="149"/>
      <c r="M298" s="155"/>
      <c r="T298" s="156"/>
      <c r="AT298" s="152" t="s">
        <v>244</v>
      </c>
      <c r="AU298" s="152" t="s">
        <v>85</v>
      </c>
      <c r="AV298" s="150" t="s">
        <v>85</v>
      </c>
      <c r="AW298" s="150" t="s">
        <v>33</v>
      </c>
      <c r="AX298" s="150" t="s">
        <v>77</v>
      </c>
      <c r="AY298" s="152" t="s">
        <v>236</v>
      </c>
    </row>
    <row r="299" spans="2:51" s="150" customFormat="1" x14ac:dyDescent="0.2">
      <c r="B299" s="149"/>
      <c r="D299" s="151" t="s">
        <v>244</v>
      </c>
      <c r="E299" s="152" t="s">
        <v>1</v>
      </c>
      <c r="F299" s="153" t="s">
        <v>465</v>
      </c>
      <c r="H299" s="154">
        <v>-7.1280000000000001</v>
      </c>
      <c r="I299" s="5"/>
      <c r="L299" s="149"/>
      <c r="M299" s="155"/>
      <c r="T299" s="156"/>
      <c r="AT299" s="152" t="s">
        <v>244</v>
      </c>
      <c r="AU299" s="152" t="s">
        <v>85</v>
      </c>
      <c r="AV299" s="150" t="s">
        <v>85</v>
      </c>
      <c r="AW299" s="150" t="s">
        <v>33</v>
      </c>
      <c r="AX299" s="150" t="s">
        <v>77</v>
      </c>
      <c r="AY299" s="152" t="s">
        <v>236</v>
      </c>
    </row>
    <row r="300" spans="2:51" s="150" customFormat="1" x14ac:dyDescent="0.2">
      <c r="B300" s="149"/>
      <c r="D300" s="151" t="s">
        <v>244</v>
      </c>
      <c r="E300" s="152" t="s">
        <v>1</v>
      </c>
      <c r="F300" s="153" t="s">
        <v>466</v>
      </c>
      <c r="H300" s="154">
        <v>-12.012</v>
      </c>
      <c r="I300" s="5"/>
      <c r="L300" s="149"/>
      <c r="M300" s="155"/>
      <c r="T300" s="156"/>
      <c r="AT300" s="152" t="s">
        <v>244</v>
      </c>
      <c r="AU300" s="152" t="s">
        <v>85</v>
      </c>
      <c r="AV300" s="150" t="s">
        <v>85</v>
      </c>
      <c r="AW300" s="150" t="s">
        <v>33</v>
      </c>
      <c r="AX300" s="150" t="s">
        <v>77</v>
      </c>
      <c r="AY300" s="152" t="s">
        <v>236</v>
      </c>
    </row>
    <row r="301" spans="2:51" s="150" customFormat="1" x14ac:dyDescent="0.2">
      <c r="B301" s="149"/>
      <c r="D301" s="151" t="s">
        <v>244</v>
      </c>
      <c r="E301" s="152" t="s">
        <v>1</v>
      </c>
      <c r="F301" s="153" t="s">
        <v>467</v>
      </c>
      <c r="H301" s="154">
        <v>-4.2119999999999997</v>
      </c>
      <c r="I301" s="5"/>
      <c r="L301" s="149"/>
      <c r="M301" s="155"/>
      <c r="T301" s="156"/>
      <c r="AT301" s="152" t="s">
        <v>244</v>
      </c>
      <c r="AU301" s="152" t="s">
        <v>85</v>
      </c>
      <c r="AV301" s="150" t="s">
        <v>85</v>
      </c>
      <c r="AW301" s="150" t="s">
        <v>33</v>
      </c>
      <c r="AX301" s="150" t="s">
        <v>77</v>
      </c>
      <c r="AY301" s="152" t="s">
        <v>236</v>
      </c>
    </row>
    <row r="302" spans="2:51" s="158" customFormat="1" x14ac:dyDescent="0.2">
      <c r="B302" s="157"/>
      <c r="D302" s="151" t="s">
        <v>244</v>
      </c>
      <c r="E302" s="159" t="s">
        <v>1</v>
      </c>
      <c r="F302" s="160" t="s">
        <v>446</v>
      </c>
      <c r="H302" s="161">
        <v>182.52600000000001</v>
      </c>
      <c r="I302" s="6"/>
      <c r="L302" s="157"/>
      <c r="M302" s="162"/>
      <c r="T302" s="163"/>
      <c r="AT302" s="159" t="s">
        <v>244</v>
      </c>
      <c r="AU302" s="159" t="s">
        <v>85</v>
      </c>
      <c r="AV302" s="158" t="s">
        <v>88</v>
      </c>
      <c r="AW302" s="158" t="s">
        <v>33</v>
      </c>
      <c r="AX302" s="158" t="s">
        <v>77</v>
      </c>
      <c r="AY302" s="159" t="s">
        <v>236</v>
      </c>
    </row>
    <row r="303" spans="2:51" s="174" customFormat="1" ht="22.5" x14ac:dyDescent="0.2">
      <c r="B303" s="173"/>
      <c r="D303" s="151" t="s">
        <v>244</v>
      </c>
      <c r="E303" s="175" t="s">
        <v>120</v>
      </c>
      <c r="F303" s="176" t="s">
        <v>468</v>
      </c>
      <c r="H303" s="177">
        <v>518.91099999999994</v>
      </c>
      <c r="I303" s="8"/>
      <c r="L303" s="173"/>
      <c r="M303" s="178"/>
      <c r="T303" s="179"/>
      <c r="AT303" s="175" t="s">
        <v>244</v>
      </c>
      <c r="AU303" s="175" t="s">
        <v>85</v>
      </c>
      <c r="AV303" s="174" t="s">
        <v>91</v>
      </c>
      <c r="AW303" s="174" t="s">
        <v>33</v>
      </c>
      <c r="AX303" s="174" t="s">
        <v>77</v>
      </c>
      <c r="AY303" s="175" t="s">
        <v>236</v>
      </c>
    </row>
    <row r="304" spans="2:51" s="150" customFormat="1" ht="22.5" x14ac:dyDescent="0.2">
      <c r="B304" s="149"/>
      <c r="D304" s="151" t="s">
        <v>244</v>
      </c>
      <c r="E304" s="152" t="s">
        <v>1</v>
      </c>
      <c r="F304" s="153" t="s">
        <v>469</v>
      </c>
      <c r="H304" s="154">
        <v>71.168000000000006</v>
      </c>
      <c r="I304" s="5"/>
      <c r="L304" s="149"/>
      <c r="M304" s="155"/>
      <c r="T304" s="156"/>
      <c r="AT304" s="152" t="s">
        <v>244</v>
      </c>
      <c r="AU304" s="152" t="s">
        <v>85</v>
      </c>
      <c r="AV304" s="150" t="s">
        <v>85</v>
      </c>
      <c r="AW304" s="150" t="s">
        <v>33</v>
      </c>
      <c r="AX304" s="150" t="s">
        <v>77</v>
      </c>
      <c r="AY304" s="152" t="s">
        <v>236</v>
      </c>
    </row>
    <row r="305" spans="2:65" s="158" customFormat="1" x14ac:dyDescent="0.2">
      <c r="B305" s="157"/>
      <c r="D305" s="151" t="s">
        <v>244</v>
      </c>
      <c r="E305" s="159" t="s">
        <v>1</v>
      </c>
      <c r="F305" s="160" t="s">
        <v>446</v>
      </c>
      <c r="H305" s="161">
        <v>71.168000000000006</v>
      </c>
      <c r="I305" s="6"/>
      <c r="L305" s="157"/>
      <c r="M305" s="162"/>
      <c r="T305" s="163"/>
      <c r="AT305" s="159" t="s">
        <v>244</v>
      </c>
      <c r="AU305" s="159" t="s">
        <v>85</v>
      </c>
      <c r="AV305" s="158" t="s">
        <v>88</v>
      </c>
      <c r="AW305" s="158" t="s">
        <v>33</v>
      </c>
      <c r="AX305" s="158" t="s">
        <v>77</v>
      </c>
      <c r="AY305" s="159" t="s">
        <v>236</v>
      </c>
    </row>
    <row r="306" spans="2:65" s="174" customFormat="1" x14ac:dyDescent="0.2">
      <c r="B306" s="173"/>
      <c r="D306" s="151" t="s">
        <v>244</v>
      </c>
      <c r="E306" s="175" t="s">
        <v>124</v>
      </c>
      <c r="F306" s="176" t="s">
        <v>470</v>
      </c>
      <c r="H306" s="177">
        <v>71.168000000000006</v>
      </c>
      <c r="I306" s="8"/>
      <c r="L306" s="173"/>
      <c r="M306" s="178"/>
      <c r="T306" s="179"/>
      <c r="AT306" s="175" t="s">
        <v>244</v>
      </c>
      <c r="AU306" s="175" t="s">
        <v>85</v>
      </c>
      <c r="AV306" s="174" t="s">
        <v>91</v>
      </c>
      <c r="AW306" s="174" t="s">
        <v>33</v>
      </c>
      <c r="AX306" s="174" t="s">
        <v>77</v>
      </c>
      <c r="AY306" s="175" t="s">
        <v>236</v>
      </c>
    </row>
    <row r="307" spans="2:65" s="150" customFormat="1" x14ac:dyDescent="0.2">
      <c r="B307" s="149"/>
      <c r="D307" s="151" t="s">
        <v>244</v>
      </c>
      <c r="E307" s="152" t="s">
        <v>1</v>
      </c>
      <c r="F307" s="153" t="s">
        <v>129</v>
      </c>
      <c r="H307" s="154">
        <v>61.3</v>
      </c>
      <c r="I307" s="5"/>
      <c r="L307" s="149"/>
      <c r="M307" s="155"/>
      <c r="T307" s="156"/>
      <c r="AT307" s="152" t="s">
        <v>244</v>
      </c>
      <c r="AU307" s="152" t="s">
        <v>85</v>
      </c>
      <c r="AV307" s="150" t="s">
        <v>85</v>
      </c>
      <c r="AW307" s="150" t="s">
        <v>33</v>
      </c>
      <c r="AX307" s="150" t="s">
        <v>77</v>
      </c>
      <c r="AY307" s="152" t="s">
        <v>236</v>
      </c>
    </row>
    <row r="308" spans="2:65" s="158" customFormat="1" ht="22.5" x14ac:dyDescent="0.2">
      <c r="B308" s="157"/>
      <c r="D308" s="151" t="s">
        <v>244</v>
      </c>
      <c r="E308" s="159" t="s">
        <v>1</v>
      </c>
      <c r="F308" s="160" t="s">
        <v>471</v>
      </c>
      <c r="H308" s="161">
        <v>61.3</v>
      </c>
      <c r="I308" s="6"/>
      <c r="L308" s="157"/>
      <c r="M308" s="162"/>
      <c r="T308" s="163"/>
      <c r="AT308" s="159" t="s">
        <v>244</v>
      </c>
      <c r="AU308" s="159" t="s">
        <v>85</v>
      </c>
      <c r="AV308" s="158" t="s">
        <v>88</v>
      </c>
      <c r="AW308" s="158" t="s">
        <v>33</v>
      </c>
      <c r="AX308" s="158" t="s">
        <v>77</v>
      </c>
      <c r="AY308" s="159" t="s">
        <v>236</v>
      </c>
    </row>
    <row r="309" spans="2:65" s="174" customFormat="1" x14ac:dyDescent="0.2">
      <c r="B309" s="173"/>
      <c r="D309" s="151" t="s">
        <v>244</v>
      </c>
      <c r="E309" s="175" t="s">
        <v>127</v>
      </c>
      <c r="F309" s="176" t="s">
        <v>472</v>
      </c>
      <c r="H309" s="177">
        <v>61.3</v>
      </c>
      <c r="I309" s="8"/>
      <c r="L309" s="173"/>
      <c r="M309" s="178"/>
      <c r="T309" s="179"/>
      <c r="AT309" s="175" t="s">
        <v>244</v>
      </c>
      <c r="AU309" s="175" t="s">
        <v>85</v>
      </c>
      <c r="AV309" s="174" t="s">
        <v>91</v>
      </c>
      <c r="AW309" s="174" t="s">
        <v>33</v>
      </c>
      <c r="AX309" s="174" t="s">
        <v>77</v>
      </c>
      <c r="AY309" s="175" t="s">
        <v>236</v>
      </c>
    </row>
    <row r="310" spans="2:65" s="150" customFormat="1" x14ac:dyDescent="0.2">
      <c r="B310" s="149"/>
      <c r="D310" s="151" t="s">
        <v>244</v>
      </c>
      <c r="E310" s="152" t="s">
        <v>1</v>
      </c>
      <c r="F310" s="153" t="s">
        <v>473</v>
      </c>
      <c r="H310" s="154">
        <v>133.87200000000001</v>
      </c>
      <c r="I310" s="5"/>
      <c r="L310" s="149"/>
      <c r="M310" s="155"/>
      <c r="T310" s="156"/>
      <c r="AT310" s="152" t="s">
        <v>244</v>
      </c>
      <c r="AU310" s="152" t="s">
        <v>85</v>
      </c>
      <c r="AV310" s="150" t="s">
        <v>85</v>
      </c>
      <c r="AW310" s="150" t="s">
        <v>33</v>
      </c>
      <c r="AX310" s="150" t="s">
        <v>77</v>
      </c>
      <c r="AY310" s="152" t="s">
        <v>236</v>
      </c>
    </row>
    <row r="311" spans="2:65" s="150" customFormat="1" x14ac:dyDescent="0.2">
      <c r="B311" s="149"/>
      <c r="D311" s="151" t="s">
        <v>244</v>
      </c>
      <c r="E311" s="152" t="s">
        <v>1</v>
      </c>
      <c r="F311" s="153" t="s">
        <v>474</v>
      </c>
      <c r="H311" s="154">
        <v>590.07899999999995</v>
      </c>
      <c r="I311" s="5"/>
      <c r="L311" s="149"/>
      <c r="M311" s="155"/>
      <c r="T311" s="156"/>
      <c r="AT311" s="152" t="s">
        <v>244</v>
      </c>
      <c r="AU311" s="152" t="s">
        <v>85</v>
      </c>
      <c r="AV311" s="150" t="s">
        <v>85</v>
      </c>
      <c r="AW311" s="150" t="s">
        <v>33</v>
      </c>
      <c r="AX311" s="150" t="s">
        <v>77</v>
      </c>
      <c r="AY311" s="152" t="s">
        <v>236</v>
      </c>
    </row>
    <row r="312" spans="2:65" s="150" customFormat="1" x14ac:dyDescent="0.2">
      <c r="B312" s="149"/>
      <c r="D312" s="151" t="s">
        <v>244</v>
      </c>
      <c r="E312" s="152" t="s">
        <v>1</v>
      </c>
      <c r="F312" s="153" t="s">
        <v>127</v>
      </c>
      <c r="H312" s="154">
        <v>61.3</v>
      </c>
      <c r="I312" s="5"/>
      <c r="L312" s="149"/>
      <c r="M312" s="155"/>
      <c r="T312" s="156"/>
      <c r="AT312" s="152" t="s">
        <v>244</v>
      </c>
      <c r="AU312" s="152" t="s">
        <v>85</v>
      </c>
      <c r="AV312" s="150" t="s">
        <v>85</v>
      </c>
      <c r="AW312" s="150" t="s">
        <v>33</v>
      </c>
      <c r="AX312" s="150" t="s">
        <v>77</v>
      </c>
      <c r="AY312" s="152" t="s">
        <v>236</v>
      </c>
    </row>
    <row r="313" spans="2:65" s="174" customFormat="1" x14ac:dyDescent="0.2">
      <c r="B313" s="173"/>
      <c r="D313" s="151" t="s">
        <v>244</v>
      </c>
      <c r="E313" s="175" t="s">
        <v>1</v>
      </c>
      <c r="F313" s="176" t="s">
        <v>371</v>
      </c>
      <c r="H313" s="177">
        <v>785.25099999999998</v>
      </c>
      <c r="I313" s="8"/>
      <c r="L313" s="173"/>
      <c r="M313" s="178"/>
      <c r="T313" s="179"/>
      <c r="AT313" s="175" t="s">
        <v>244</v>
      </c>
      <c r="AU313" s="175" t="s">
        <v>85</v>
      </c>
      <c r="AV313" s="174" t="s">
        <v>91</v>
      </c>
      <c r="AW313" s="174" t="s">
        <v>33</v>
      </c>
      <c r="AX313" s="174" t="s">
        <v>8</v>
      </c>
      <c r="AY313" s="175" t="s">
        <v>236</v>
      </c>
    </row>
    <row r="314" spans="2:65" s="25" customFormat="1" ht="24.2" customHeight="1" x14ac:dyDescent="0.2">
      <c r="B314" s="24"/>
      <c r="C314" s="164" t="s">
        <v>475</v>
      </c>
      <c r="D314" s="164" t="s">
        <v>327</v>
      </c>
      <c r="E314" s="165" t="s">
        <v>476</v>
      </c>
      <c r="F314" s="166" t="s">
        <v>477</v>
      </c>
      <c r="G314" s="167" t="s">
        <v>300</v>
      </c>
      <c r="H314" s="168">
        <v>140.566</v>
      </c>
      <c r="I314" s="7"/>
      <c r="J314" s="169">
        <f>ROUND(I314*H314,0)</f>
        <v>0</v>
      </c>
      <c r="K314" s="166" t="s">
        <v>242</v>
      </c>
      <c r="L314" s="170"/>
      <c r="M314" s="171" t="s">
        <v>1</v>
      </c>
      <c r="N314" s="172" t="s">
        <v>42</v>
      </c>
      <c r="P314" s="145">
        <f>O314*H314</f>
        <v>0</v>
      </c>
      <c r="Q314" s="145">
        <v>2.8999999999999998E-3</v>
      </c>
      <c r="R314" s="145">
        <f>Q314*H314</f>
        <v>0.40764139999999999</v>
      </c>
      <c r="S314" s="145">
        <v>0</v>
      </c>
      <c r="T314" s="146">
        <f>S314*H314</f>
        <v>0</v>
      </c>
      <c r="AR314" s="147" t="s">
        <v>259</v>
      </c>
      <c r="AT314" s="147" t="s">
        <v>327</v>
      </c>
      <c r="AU314" s="147" t="s">
        <v>85</v>
      </c>
      <c r="AY314" s="12" t="s">
        <v>236</v>
      </c>
      <c r="BE314" s="148">
        <f>IF(N314="základní",J314,0)</f>
        <v>0</v>
      </c>
      <c r="BF314" s="148">
        <f>IF(N314="snížená",J314,0)</f>
        <v>0</v>
      </c>
      <c r="BG314" s="148">
        <f>IF(N314="zákl. přenesená",J314,0)</f>
        <v>0</v>
      </c>
      <c r="BH314" s="148">
        <f>IF(N314="sníž. přenesená",J314,0)</f>
        <v>0</v>
      </c>
      <c r="BI314" s="148">
        <f>IF(N314="nulová",J314,0)</f>
        <v>0</v>
      </c>
      <c r="BJ314" s="12" t="s">
        <v>8</v>
      </c>
      <c r="BK314" s="148">
        <f>ROUND(I314*H314,0)</f>
        <v>0</v>
      </c>
      <c r="BL314" s="12" t="s">
        <v>91</v>
      </c>
      <c r="BM314" s="147" t="s">
        <v>478</v>
      </c>
    </row>
    <row r="315" spans="2:65" s="150" customFormat="1" x14ac:dyDescent="0.2">
      <c r="B315" s="149"/>
      <c r="D315" s="151" t="s">
        <v>244</v>
      </c>
      <c r="E315" s="152" t="s">
        <v>1</v>
      </c>
      <c r="F315" s="153" t="s">
        <v>479</v>
      </c>
      <c r="H315" s="154">
        <v>140.566</v>
      </c>
      <c r="I315" s="5"/>
      <c r="L315" s="149"/>
      <c r="M315" s="155"/>
      <c r="T315" s="156"/>
      <c r="AT315" s="152" t="s">
        <v>244</v>
      </c>
      <c r="AU315" s="152" t="s">
        <v>85</v>
      </c>
      <c r="AV315" s="150" t="s">
        <v>85</v>
      </c>
      <c r="AW315" s="150" t="s">
        <v>33</v>
      </c>
      <c r="AX315" s="150" t="s">
        <v>8</v>
      </c>
      <c r="AY315" s="152" t="s">
        <v>236</v>
      </c>
    </row>
    <row r="316" spans="2:65" s="25" customFormat="1" ht="16.5" customHeight="1" x14ac:dyDescent="0.2">
      <c r="B316" s="24"/>
      <c r="C316" s="164" t="s">
        <v>480</v>
      </c>
      <c r="D316" s="164" t="s">
        <v>327</v>
      </c>
      <c r="E316" s="165" t="s">
        <v>406</v>
      </c>
      <c r="F316" s="166" t="s">
        <v>407</v>
      </c>
      <c r="G316" s="167" t="s">
        <v>300</v>
      </c>
      <c r="H316" s="168">
        <v>683.94799999999998</v>
      </c>
      <c r="I316" s="7"/>
      <c r="J316" s="169">
        <f>ROUND(I316*H316,0)</f>
        <v>0</v>
      </c>
      <c r="K316" s="166" t="s">
        <v>242</v>
      </c>
      <c r="L316" s="170"/>
      <c r="M316" s="171" t="s">
        <v>1</v>
      </c>
      <c r="N316" s="172" t="s">
        <v>42</v>
      </c>
      <c r="P316" s="145">
        <f>O316*H316</f>
        <v>0</v>
      </c>
      <c r="Q316" s="145">
        <v>2.0400000000000001E-3</v>
      </c>
      <c r="R316" s="145">
        <f>Q316*H316</f>
        <v>1.39525392</v>
      </c>
      <c r="S316" s="145">
        <v>0</v>
      </c>
      <c r="T316" s="146">
        <f>S316*H316</f>
        <v>0</v>
      </c>
      <c r="AR316" s="147" t="s">
        <v>259</v>
      </c>
      <c r="AT316" s="147" t="s">
        <v>327</v>
      </c>
      <c r="AU316" s="147" t="s">
        <v>85</v>
      </c>
      <c r="AY316" s="12" t="s">
        <v>236</v>
      </c>
      <c r="BE316" s="148">
        <f>IF(N316="základní",J316,0)</f>
        <v>0</v>
      </c>
      <c r="BF316" s="148">
        <f>IF(N316="snížená",J316,0)</f>
        <v>0</v>
      </c>
      <c r="BG316" s="148">
        <f>IF(N316="zákl. přenesená",J316,0)</f>
        <v>0</v>
      </c>
      <c r="BH316" s="148">
        <f>IF(N316="sníž. přenesená",J316,0)</f>
        <v>0</v>
      </c>
      <c r="BI316" s="148">
        <f>IF(N316="nulová",J316,0)</f>
        <v>0</v>
      </c>
      <c r="BJ316" s="12" t="s">
        <v>8</v>
      </c>
      <c r="BK316" s="148">
        <f>ROUND(I316*H316,0)</f>
        <v>0</v>
      </c>
      <c r="BL316" s="12" t="s">
        <v>91</v>
      </c>
      <c r="BM316" s="147" t="s">
        <v>481</v>
      </c>
    </row>
    <row r="317" spans="2:65" s="150" customFormat="1" x14ac:dyDescent="0.2">
      <c r="B317" s="149"/>
      <c r="D317" s="151" t="s">
        <v>244</v>
      </c>
      <c r="E317" s="152" t="s">
        <v>1</v>
      </c>
      <c r="F317" s="153" t="s">
        <v>482</v>
      </c>
      <c r="H317" s="154">
        <v>619.58299999999997</v>
      </c>
      <c r="I317" s="5"/>
      <c r="L317" s="149"/>
      <c r="M317" s="155"/>
      <c r="T317" s="156"/>
      <c r="AT317" s="152" t="s">
        <v>244</v>
      </c>
      <c r="AU317" s="152" t="s">
        <v>85</v>
      </c>
      <c r="AV317" s="150" t="s">
        <v>85</v>
      </c>
      <c r="AW317" s="150" t="s">
        <v>33</v>
      </c>
      <c r="AX317" s="150" t="s">
        <v>77</v>
      </c>
      <c r="AY317" s="152" t="s">
        <v>236</v>
      </c>
    </row>
    <row r="318" spans="2:65" s="150" customFormat="1" x14ac:dyDescent="0.2">
      <c r="B318" s="149"/>
      <c r="D318" s="151" t="s">
        <v>244</v>
      </c>
      <c r="E318" s="152" t="s">
        <v>1</v>
      </c>
      <c r="F318" s="153" t="s">
        <v>483</v>
      </c>
      <c r="H318" s="154">
        <v>64.364999999999995</v>
      </c>
      <c r="I318" s="5"/>
      <c r="L318" s="149"/>
      <c r="M318" s="155"/>
      <c r="T318" s="156"/>
      <c r="AT318" s="152" t="s">
        <v>244</v>
      </c>
      <c r="AU318" s="152" t="s">
        <v>85</v>
      </c>
      <c r="AV318" s="150" t="s">
        <v>85</v>
      </c>
      <c r="AW318" s="150" t="s">
        <v>33</v>
      </c>
      <c r="AX318" s="150" t="s">
        <v>77</v>
      </c>
      <c r="AY318" s="152" t="s">
        <v>236</v>
      </c>
    </row>
    <row r="319" spans="2:65" s="158" customFormat="1" x14ac:dyDescent="0.2">
      <c r="B319" s="157"/>
      <c r="D319" s="151" t="s">
        <v>244</v>
      </c>
      <c r="E319" s="159" t="s">
        <v>1</v>
      </c>
      <c r="F319" s="160" t="s">
        <v>253</v>
      </c>
      <c r="H319" s="161">
        <v>683.94799999999998</v>
      </c>
      <c r="I319" s="6"/>
      <c r="L319" s="157"/>
      <c r="M319" s="162"/>
      <c r="T319" s="163"/>
      <c r="AT319" s="159" t="s">
        <v>244</v>
      </c>
      <c r="AU319" s="159" t="s">
        <v>85</v>
      </c>
      <c r="AV319" s="158" t="s">
        <v>88</v>
      </c>
      <c r="AW319" s="158" t="s">
        <v>33</v>
      </c>
      <c r="AX319" s="158" t="s">
        <v>8</v>
      </c>
      <c r="AY319" s="159" t="s">
        <v>236</v>
      </c>
    </row>
    <row r="320" spans="2:65" s="25" customFormat="1" ht="37.9" customHeight="1" x14ac:dyDescent="0.2">
      <c r="B320" s="24"/>
      <c r="C320" s="137" t="s">
        <v>484</v>
      </c>
      <c r="D320" s="137" t="s">
        <v>238</v>
      </c>
      <c r="E320" s="138" t="s">
        <v>485</v>
      </c>
      <c r="F320" s="139" t="s">
        <v>486</v>
      </c>
      <c r="G320" s="140" t="s">
        <v>487</v>
      </c>
      <c r="H320" s="141">
        <v>145.09</v>
      </c>
      <c r="I320" s="4"/>
      <c r="J320" s="142">
        <f>ROUND(I320*H320,0)</f>
        <v>0</v>
      </c>
      <c r="K320" s="139" t="s">
        <v>242</v>
      </c>
      <c r="L320" s="24"/>
      <c r="M320" s="143" t="s">
        <v>1</v>
      </c>
      <c r="N320" s="144" t="s">
        <v>42</v>
      </c>
      <c r="P320" s="145">
        <f>O320*H320</f>
        <v>0</v>
      </c>
      <c r="Q320" s="145">
        <v>1.758E-3</v>
      </c>
      <c r="R320" s="145">
        <f>Q320*H320</f>
        <v>0.25506822000000001</v>
      </c>
      <c r="S320" s="145">
        <v>0</v>
      </c>
      <c r="T320" s="146">
        <f>S320*H320</f>
        <v>0</v>
      </c>
      <c r="AR320" s="147" t="s">
        <v>91</v>
      </c>
      <c r="AT320" s="147" t="s">
        <v>238</v>
      </c>
      <c r="AU320" s="147" t="s">
        <v>85</v>
      </c>
      <c r="AY320" s="12" t="s">
        <v>236</v>
      </c>
      <c r="BE320" s="148">
        <f>IF(N320="základní",J320,0)</f>
        <v>0</v>
      </c>
      <c r="BF320" s="148">
        <f>IF(N320="snížená",J320,0)</f>
        <v>0</v>
      </c>
      <c r="BG320" s="148">
        <f>IF(N320="zákl. přenesená",J320,0)</f>
        <v>0</v>
      </c>
      <c r="BH320" s="148">
        <f>IF(N320="sníž. přenesená",J320,0)</f>
        <v>0</v>
      </c>
      <c r="BI320" s="148">
        <f>IF(N320="nulová",J320,0)</f>
        <v>0</v>
      </c>
      <c r="BJ320" s="12" t="s">
        <v>8</v>
      </c>
      <c r="BK320" s="148">
        <f>ROUND(I320*H320,0)</f>
        <v>0</v>
      </c>
      <c r="BL320" s="12" t="s">
        <v>91</v>
      </c>
      <c r="BM320" s="147" t="s">
        <v>488</v>
      </c>
    </row>
    <row r="321" spans="2:65" s="150" customFormat="1" x14ac:dyDescent="0.2">
      <c r="B321" s="149"/>
      <c r="D321" s="151" t="s">
        <v>244</v>
      </c>
      <c r="E321" s="152" t="s">
        <v>1</v>
      </c>
      <c r="F321" s="153" t="s">
        <v>489</v>
      </c>
      <c r="H321" s="154">
        <v>6.41</v>
      </c>
      <c r="I321" s="5"/>
      <c r="L321" s="149"/>
      <c r="M321" s="155"/>
      <c r="T321" s="156"/>
      <c r="AT321" s="152" t="s">
        <v>244</v>
      </c>
      <c r="AU321" s="152" t="s">
        <v>85</v>
      </c>
      <c r="AV321" s="150" t="s">
        <v>85</v>
      </c>
      <c r="AW321" s="150" t="s">
        <v>33</v>
      </c>
      <c r="AX321" s="150" t="s">
        <v>77</v>
      </c>
      <c r="AY321" s="152" t="s">
        <v>236</v>
      </c>
    </row>
    <row r="322" spans="2:65" s="150" customFormat="1" x14ac:dyDescent="0.2">
      <c r="B322" s="149"/>
      <c r="D322" s="151" t="s">
        <v>244</v>
      </c>
      <c r="E322" s="152" t="s">
        <v>1</v>
      </c>
      <c r="F322" s="153" t="s">
        <v>490</v>
      </c>
      <c r="H322" s="154">
        <v>6.31</v>
      </c>
      <c r="I322" s="5"/>
      <c r="L322" s="149"/>
      <c r="M322" s="155"/>
      <c r="T322" s="156"/>
      <c r="AT322" s="152" t="s">
        <v>244</v>
      </c>
      <c r="AU322" s="152" t="s">
        <v>85</v>
      </c>
      <c r="AV322" s="150" t="s">
        <v>85</v>
      </c>
      <c r="AW322" s="150" t="s">
        <v>33</v>
      </c>
      <c r="AX322" s="150" t="s">
        <v>77</v>
      </c>
      <c r="AY322" s="152" t="s">
        <v>236</v>
      </c>
    </row>
    <row r="323" spans="2:65" s="150" customFormat="1" x14ac:dyDescent="0.2">
      <c r="B323" s="149"/>
      <c r="D323" s="151" t="s">
        <v>244</v>
      </c>
      <c r="E323" s="152" t="s">
        <v>1</v>
      </c>
      <c r="F323" s="153" t="s">
        <v>491</v>
      </c>
      <c r="H323" s="154">
        <v>5.3</v>
      </c>
      <c r="I323" s="5"/>
      <c r="L323" s="149"/>
      <c r="M323" s="155"/>
      <c r="T323" s="156"/>
      <c r="AT323" s="152" t="s">
        <v>244</v>
      </c>
      <c r="AU323" s="152" t="s">
        <v>85</v>
      </c>
      <c r="AV323" s="150" t="s">
        <v>85</v>
      </c>
      <c r="AW323" s="150" t="s">
        <v>33</v>
      </c>
      <c r="AX323" s="150" t="s">
        <v>77</v>
      </c>
      <c r="AY323" s="152" t="s">
        <v>236</v>
      </c>
    </row>
    <row r="324" spans="2:65" s="158" customFormat="1" x14ac:dyDescent="0.2">
      <c r="B324" s="157"/>
      <c r="D324" s="151" t="s">
        <v>244</v>
      </c>
      <c r="E324" s="159" t="s">
        <v>1</v>
      </c>
      <c r="F324" s="160" t="s">
        <v>403</v>
      </c>
      <c r="H324" s="161">
        <v>18.02</v>
      </c>
      <c r="I324" s="6"/>
      <c r="L324" s="157"/>
      <c r="M324" s="162"/>
      <c r="T324" s="163"/>
      <c r="AT324" s="159" t="s">
        <v>244</v>
      </c>
      <c r="AU324" s="159" t="s">
        <v>85</v>
      </c>
      <c r="AV324" s="158" t="s">
        <v>88</v>
      </c>
      <c r="AW324" s="158" t="s">
        <v>33</v>
      </c>
      <c r="AX324" s="158" t="s">
        <v>77</v>
      </c>
      <c r="AY324" s="159" t="s">
        <v>236</v>
      </c>
    </row>
    <row r="325" spans="2:65" s="150" customFormat="1" x14ac:dyDescent="0.2">
      <c r="B325" s="149"/>
      <c r="D325" s="151" t="s">
        <v>244</v>
      </c>
      <c r="E325" s="152" t="s">
        <v>1</v>
      </c>
      <c r="F325" s="153" t="s">
        <v>492</v>
      </c>
      <c r="H325" s="154">
        <v>5.41</v>
      </c>
      <c r="I325" s="5"/>
      <c r="L325" s="149"/>
      <c r="M325" s="155"/>
      <c r="T325" s="156"/>
      <c r="AT325" s="152" t="s">
        <v>244</v>
      </c>
      <c r="AU325" s="152" t="s">
        <v>85</v>
      </c>
      <c r="AV325" s="150" t="s">
        <v>85</v>
      </c>
      <c r="AW325" s="150" t="s">
        <v>33</v>
      </c>
      <c r="AX325" s="150" t="s">
        <v>77</v>
      </c>
      <c r="AY325" s="152" t="s">
        <v>236</v>
      </c>
    </row>
    <row r="326" spans="2:65" s="158" customFormat="1" x14ac:dyDescent="0.2">
      <c r="B326" s="157"/>
      <c r="D326" s="151" t="s">
        <v>244</v>
      </c>
      <c r="E326" s="159" t="s">
        <v>1</v>
      </c>
      <c r="F326" s="160" t="s">
        <v>444</v>
      </c>
      <c r="H326" s="161">
        <v>5.41</v>
      </c>
      <c r="I326" s="6"/>
      <c r="L326" s="157"/>
      <c r="M326" s="162"/>
      <c r="T326" s="163"/>
      <c r="AT326" s="159" t="s">
        <v>244</v>
      </c>
      <c r="AU326" s="159" t="s">
        <v>85</v>
      </c>
      <c r="AV326" s="158" t="s">
        <v>88</v>
      </c>
      <c r="AW326" s="158" t="s">
        <v>33</v>
      </c>
      <c r="AX326" s="158" t="s">
        <v>77</v>
      </c>
      <c r="AY326" s="159" t="s">
        <v>236</v>
      </c>
    </row>
    <row r="327" spans="2:65" s="150" customFormat="1" x14ac:dyDescent="0.2">
      <c r="B327" s="149"/>
      <c r="D327" s="151" t="s">
        <v>244</v>
      </c>
      <c r="E327" s="152" t="s">
        <v>1</v>
      </c>
      <c r="F327" s="153" t="s">
        <v>493</v>
      </c>
      <c r="H327" s="154">
        <v>5.2</v>
      </c>
      <c r="I327" s="5"/>
      <c r="L327" s="149"/>
      <c r="M327" s="155"/>
      <c r="T327" s="156"/>
      <c r="AT327" s="152" t="s">
        <v>244</v>
      </c>
      <c r="AU327" s="152" t="s">
        <v>85</v>
      </c>
      <c r="AV327" s="150" t="s">
        <v>85</v>
      </c>
      <c r="AW327" s="150" t="s">
        <v>33</v>
      </c>
      <c r="AX327" s="150" t="s">
        <v>77</v>
      </c>
      <c r="AY327" s="152" t="s">
        <v>236</v>
      </c>
    </row>
    <row r="328" spans="2:65" s="150" customFormat="1" x14ac:dyDescent="0.2">
      <c r="B328" s="149"/>
      <c r="D328" s="151" t="s">
        <v>244</v>
      </c>
      <c r="E328" s="152" t="s">
        <v>1</v>
      </c>
      <c r="F328" s="153" t="s">
        <v>494</v>
      </c>
      <c r="H328" s="154">
        <v>32.04</v>
      </c>
      <c r="I328" s="5"/>
      <c r="L328" s="149"/>
      <c r="M328" s="155"/>
      <c r="T328" s="156"/>
      <c r="AT328" s="152" t="s">
        <v>244</v>
      </c>
      <c r="AU328" s="152" t="s">
        <v>85</v>
      </c>
      <c r="AV328" s="150" t="s">
        <v>85</v>
      </c>
      <c r="AW328" s="150" t="s">
        <v>33</v>
      </c>
      <c r="AX328" s="150" t="s">
        <v>77</v>
      </c>
      <c r="AY328" s="152" t="s">
        <v>236</v>
      </c>
    </row>
    <row r="329" spans="2:65" s="150" customFormat="1" x14ac:dyDescent="0.2">
      <c r="B329" s="149"/>
      <c r="D329" s="151" t="s">
        <v>244</v>
      </c>
      <c r="E329" s="152" t="s">
        <v>1</v>
      </c>
      <c r="F329" s="153" t="s">
        <v>495</v>
      </c>
      <c r="H329" s="154">
        <v>64.260000000000005</v>
      </c>
      <c r="I329" s="5"/>
      <c r="L329" s="149"/>
      <c r="M329" s="155"/>
      <c r="T329" s="156"/>
      <c r="AT329" s="152" t="s">
        <v>244</v>
      </c>
      <c r="AU329" s="152" t="s">
        <v>85</v>
      </c>
      <c r="AV329" s="150" t="s">
        <v>85</v>
      </c>
      <c r="AW329" s="150" t="s">
        <v>33</v>
      </c>
      <c r="AX329" s="150" t="s">
        <v>77</v>
      </c>
      <c r="AY329" s="152" t="s">
        <v>236</v>
      </c>
    </row>
    <row r="330" spans="2:65" s="150" customFormat="1" x14ac:dyDescent="0.2">
      <c r="B330" s="149"/>
      <c r="D330" s="151" t="s">
        <v>244</v>
      </c>
      <c r="E330" s="152" t="s">
        <v>1</v>
      </c>
      <c r="F330" s="153" t="s">
        <v>496</v>
      </c>
      <c r="H330" s="154">
        <v>20.16</v>
      </c>
      <c r="I330" s="5"/>
      <c r="L330" s="149"/>
      <c r="M330" s="155"/>
      <c r="T330" s="156"/>
      <c r="AT330" s="152" t="s">
        <v>244</v>
      </c>
      <c r="AU330" s="152" t="s">
        <v>85</v>
      </c>
      <c r="AV330" s="150" t="s">
        <v>85</v>
      </c>
      <c r="AW330" s="150" t="s">
        <v>33</v>
      </c>
      <c r="AX330" s="150" t="s">
        <v>77</v>
      </c>
      <c r="AY330" s="152" t="s">
        <v>236</v>
      </c>
    </row>
    <row r="331" spans="2:65" s="158" customFormat="1" x14ac:dyDescent="0.2">
      <c r="B331" s="157"/>
      <c r="D331" s="151" t="s">
        <v>244</v>
      </c>
      <c r="E331" s="159" t="s">
        <v>1</v>
      </c>
      <c r="F331" s="160" t="s">
        <v>446</v>
      </c>
      <c r="H331" s="161">
        <v>121.66</v>
      </c>
      <c r="I331" s="6"/>
      <c r="L331" s="157"/>
      <c r="M331" s="162"/>
      <c r="T331" s="163"/>
      <c r="AT331" s="159" t="s">
        <v>244</v>
      </c>
      <c r="AU331" s="159" t="s">
        <v>85</v>
      </c>
      <c r="AV331" s="158" t="s">
        <v>88</v>
      </c>
      <c r="AW331" s="158" t="s">
        <v>33</v>
      </c>
      <c r="AX331" s="158" t="s">
        <v>77</v>
      </c>
      <c r="AY331" s="159" t="s">
        <v>236</v>
      </c>
    </row>
    <row r="332" spans="2:65" s="174" customFormat="1" ht="22.5" x14ac:dyDescent="0.2">
      <c r="B332" s="173"/>
      <c r="D332" s="151" t="s">
        <v>244</v>
      </c>
      <c r="E332" s="175" t="s">
        <v>130</v>
      </c>
      <c r="F332" s="176" t="s">
        <v>497</v>
      </c>
      <c r="H332" s="177">
        <v>145.09</v>
      </c>
      <c r="I332" s="8"/>
      <c r="L332" s="173"/>
      <c r="M332" s="178"/>
      <c r="T332" s="179"/>
      <c r="AT332" s="175" t="s">
        <v>244</v>
      </c>
      <c r="AU332" s="175" t="s">
        <v>85</v>
      </c>
      <c r="AV332" s="174" t="s">
        <v>91</v>
      </c>
      <c r="AW332" s="174" t="s">
        <v>33</v>
      </c>
      <c r="AX332" s="174" t="s">
        <v>8</v>
      </c>
      <c r="AY332" s="175" t="s">
        <v>236</v>
      </c>
    </row>
    <row r="333" spans="2:65" s="25" customFormat="1" ht="16.5" customHeight="1" x14ac:dyDescent="0.2">
      <c r="B333" s="24"/>
      <c r="C333" s="164" t="s">
        <v>498</v>
      </c>
      <c r="D333" s="164" t="s">
        <v>327</v>
      </c>
      <c r="E333" s="165" t="s">
        <v>499</v>
      </c>
      <c r="F333" s="166" t="s">
        <v>500</v>
      </c>
      <c r="G333" s="167" t="s">
        <v>300</v>
      </c>
      <c r="H333" s="168">
        <v>31.92</v>
      </c>
      <c r="I333" s="7"/>
      <c r="J333" s="169">
        <f>ROUND(I333*H333,0)</f>
        <v>0</v>
      </c>
      <c r="K333" s="166" t="s">
        <v>242</v>
      </c>
      <c r="L333" s="170"/>
      <c r="M333" s="171" t="s">
        <v>1</v>
      </c>
      <c r="N333" s="172" t="s">
        <v>42</v>
      </c>
      <c r="P333" s="145">
        <f>O333*H333</f>
        <v>0</v>
      </c>
      <c r="Q333" s="145">
        <v>6.8000000000000005E-4</v>
      </c>
      <c r="R333" s="145">
        <f>Q333*H333</f>
        <v>2.1705600000000002E-2</v>
      </c>
      <c r="S333" s="145">
        <v>0</v>
      </c>
      <c r="T333" s="146">
        <f>S333*H333</f>
        <v>0</v>
      </c>
      <c r="AR333" s="147" t="s">
        <v>259</v>
      </c>
      <c r="AT333" s="147" t="s">
        <v>327</v>
      </c>
      <c r="AU333" s="147" t="s">
        <v>85</v>
      </c>
      <c r="AY333" s="12" t="s">
        <v>236</v>
      </c>
      <c r="BE333" s="148">
        <f>IF(N333="základní",J333,0)</f>
        <v>0</v>
      </c>
      <c r="BF333" s="148">
        <f>IF(N333="snížená",J333,0)</f>
        <v>0</v>
      </c>
      <c r="BG333" s="148">
        <f>IF(N333="zákl. přenesená",J333,0)</f>
        <v>0</v>
      </c>
      <c r="BH333" s="148">
        <f>IF(N333="sníž. přenesená",J333,0)</f>
        <v>0</v>
      </c>
      <c r="BI333" s="148">
        <f>IF(N333="nulová",J333,0)</f>
        <v>0</v>
      </c>
      <c r="BJ333" s="12" t="s">
        <v>8</v>
      </c>
      <c r="BK333" s="148">
        <f>ROUND(I333*H333,0)</f>
        <v>0</v>
      </c>
      <c r="BL333" s="12" t="s">
        <v>91</v>
      </c>
      <c r="BM333" s="147" t="s">
        <v>501</v>
      </c>
    </row>
    <row r="334" spans="2:65" s="150" customFormat="1" x14ac:dyDescent="0.2">
      <c r="B334" s="149"/>
      <c r="D334" s="151" t="s">
        <v>244</v>
      </c>
      <c r="E334" s="152" t="s">
        <v>1</v>
      </c>
      <c r="F334" s="153" t="s">
        <v>502</v>
      </c>
      <c r="H334" s="154">
        <v>31.92</v>
      </c>
      <c r="I334" s="5"/>
      <c r="L334" s="149"/>
      <c r="M334" s="155"/>
      <c r="T334" s="156"/>
      <c r="AT334" s="152" t="s">
        <v>244</v>
      </c>
      <c r="AU334" s="152" t="s">
        <v>85</v>
      </c>
      <c r="AV334" s="150" t="s">
        <v>85</v>
      </c>
      <c r="AW334" s="150" t="s">
        <v>33</v>
      </c>
      <c r="AX334" s="150" t="s">
        <v>8</v>
      </c>
      <c r="AY334" s="152" t="s">
        <v>236</v>
      </c>
    </row>
    <row r="335" spans="2:65" s="25" customFormat="1" ht="37.9" customHeight="1" x14ac:dyDescent="0.2">
      <c r="B335" s="24"/>
      <c r="C335" s="137" t="s">
        <v>503</v>
      </c>
      <c r="D335" s="137" t="s">
        <v>238</v>
      </c>
      <c r="E335" s="138" t="s">
        <v>504</v>
      </c>
      <c r="F335" s="139" t="s">
        <v>505</v>
      </c>
      <c r="G335" s="140" t="s">
        <v>300</v>
      </c>
      <c r="H335" s="141">
        <v>723.95100000000002</v>
      </c>
      <c r="I335" s="4"/>
      <c r="J335" s="142">
        <f>ROUND(I335*H335,0)</f>
        <v>0</v>
      </c>
      <c r="K335" s="139" t="s">
        <v>242</v>
      </c>
      <c r="L335" s="24"/>
      <c r="M335" s="143" t="s">
        <v>1</v>
      </c>
      <c r="N335" s="144" t="s">
        <v>42</v>
      </c>
      <c r="P335" s="145">
        <f>O335*H335</f>
        <v>0</v>
      </c>
      <c r="Q335" s="145">
        <v>8.0599999999999994E-5</v>
      </c>
      <c r="R335" s="145">
        <f>Q335*H335</f>
        <v>5.8350450599999999E-2</v>
      </c>
      <c r="S335" s="145">
        <v>0</v>
      </c>
      <c r="T335" s="146">
        <f>S335*H335</f>
        <v>0</v>
      </c>
      <c r="AR335" s="147" t="s">
        <v>91</v>
      </c>
      <c r="AT335" s="147" t="s">
        <v>238</v>
      </c>
      <c r="AU335" s="147" t="s">
        <v>85</v>
      </c>
      <c r="AY335" s="12" t="s">
        <v>236</v>
      </c>
      <c r="BE335" s="148">
        <f>IF(N335="základní",J335,0)</f>
        <v>0</v>
      </c>
      <c r="BF335" s="148">
        <f>IF(N335="snížená",J335,0)</f>
        <v>0</v>
      </c>
      <c r="BG335" s="148">
        <f>IF(N335="zákl. přenesená",J335,0)</f>
        <v>0</v>
      </c>
      <c r="BH335" s="148">
        <f>IF(N335="sníž. přenesená",J335,0)</f>
        <v>0</v>
      </c>
      <c r="BI335" s="148">
        <f>IF(N335="nulová",J335,0)</f>
        <v>0</v>
      </c>
      <c r="BJ335" s="12" t="s">
        <v>8</v>
      </c>
      <c r="BK335" s="148">
        <f>ROUND(I335*H335,0)</f>
        <v>0</v>
      </c>
      <c r="BL335" s="12" t="s">
        <v>91</v>
      </c>
      <c r="BM335" s="147" t="s">
        <v>506</v>
      </c>
    </row>
    <row r="336" spans="2:65" s="150" customFormat="1" x14ac:dyDescent="0.2">
      <c r="B336" s="149"/>
      <c r="D336" s="151" t="s">
        <v>244</v>
      </c>
      <c r="E336" s="152" t="s">
        <v>1</v>
      </c>
      <c r="F336" s="153" t="s">
        <v>473</v>
      </c>
      <c r="H336" s="154">
        <v>133.87200000000001</v>
      </c>
      <c r="I336" s="5"/>
      <c r="L336" s="149"/>
      <c r="M336" s="155"/>
      <c r="T336" s="156"/>
      <c r="AT336" s="152" t="s">
        <v>244</v>
      </c>
      <c r="AU336" s="152" t="s">
        <v>85</v>
      </c>
      <c r="AV336" s="150" t="s">
        <v>85</v>
      </c>
      <c r="AW336" s="150" t="s">
        <v>33</v>
      </c>
      <c r="AX336" s="150" t="s">
        <v>77</v>
      </c>
      <c r="AY336" s="152" t="s">
        <v>236</v>
      </c>
    </row>
    <row r="337" spans="2:65" s="150" customFormat="1" x14ac:dyDescent="0.2">
      <c r="B337" s="149"/>
      <c r="D337" s="151" t="s">
        <v>244</v>
      </c>
      <c r="E337" s="152" t="s">
        <v>1</v>
      </c>
      <c r="F337" s="153" t="s">
        <v>474</v>
      </c>
      <c r="H337" s="154">
        <v>590.07899999999995</v>
      </c>
      <c r="I337" s="5"/>
      <c r="L337" s="149"/>
      <c r="M337" s="155"/>
      <c r="T337" s="156"/>
      <c r="AT337" s="152" t="s">
        <v>244</v>
      </c>
      <c r="AU337" s="152" t="s">
        <v>85</v>
      </c>
      <c r="AV337" s="150" t="s">
        <v>85</v>
      </c>
      <c r="AW337" s="150" t="s">
        <v>33</v>
      </c>
      <c r="AX337" s="150" t="s">
        <v>77</v>
      </c>
      <c r="AY337" s="152" t="s">
        <v>236</v>
      </c>
    </row>
    <row r="338" spans="2:65" s="158" customFormat="1" x14ac:dyDescent="0.2">
      <c r="B338" s="157"/>
      <c r="D338" s="151" t="s">
        <v>244</v>
      </c>
      <c r="E338" s="159" t="s">
        <v>1</v>
      </c>
      <c r="F338" s="160" t="s">
        <v>253</v>
      </c>
      <c r="H338" s="161">
        <v>723.95100000000002</v>
      </c>
      <c r="I338" s="6"/>
      <c r="L338" s="157"/>
      <c r="M338" s="162"/>
      <c r="T338" s="163"/>
      <c r="AT338" s="159" t="s">
        <v>244</v>
      </c>
      <c r="AU338" s="159" t="s">
        <v>85</v>
      </c>
      <c r="AV338" s="158" t="s">
        <v>88</v>
      </c>
      <c r="AW338" s="158" t="s">
        <v>33</v>
      </c>
      <c r="AX338" s="158" t="s">
        <v>8</v>
      </c>
      <c r="AY338" s="159" t="s">
        <v>236</v>
      </c>
    </row>
    <row r="339" spans="2:65" s="25" customFormat="1" ht="24.2" customHeight="1" x14ac:dyDescent="0.2">
      <c r="B339" s="24"/>
      <c r="C339" s="137" t="s">
        <v>507</v>
      </c>
      <c r="D339" s="137" t="s">
        <v>238</v>
      </c>
      <c r="E339" s="138" t="s">
        <v>508</v>
      </c>
      <c r="F339" s="139" t="s">
        <v>509</v>
      </c>
      <c r="G339" s="140" t="s">
        <v>487</v>
      </c>
      <c r="H339" s="141">
        <v>128.44499999999999</v>
      </c>
      <c r="I339" s="4"/>
      <c r="J339" s="142">
        <f>ROUND(I339*H339,0)</f>
        <v>0</v>
      </c>
      <c r="K339" s="139" t="s">
        <v>242</v>
      </c>
      <c r="L339" s="24"/>
      <c r="M339" s="143" t="s">
        <v>1</v>
      </c>
      <c r="N339" s="144" t="s">
        <v>42</v>
      </c>
      <c r="P339" s="145">
        <f>O339*H339</f>
        <v>0</v>
      </c>
      <c r="Q339" s="145">
        <v>3.0000000000000001E-5</v>
      </c>
      <c r="R339" s="145">
        <f>Q339*H339</f>
        <v>3.8533499999999997E-3</v>
      </c>
      <c r="S339" s="145">
        <v>0</v>
      </c>
      <c r="T339" s="146">
        <f>S339*H339</f>
        <v>0</v>
      </c>
      <c r="AR339" s="147" t="s">
        <v>91</v>
      </c>
      <c r="AT339" s="147" t="s">
        <v>238</v>
      </c>
      <c r="AU339" s="147" t="s">
        <v>85</v>
      </c>
      <c r="AY339" s="12" t="s">
        <v>236</v>
      </c>
      <c r="BE339" s="148">
        <f>IF(N339="základní",J339,0)</f>
        <v>0</v>
      </c>
      <c r="BF339" s="148">
        <f>IF(N339="snížená",J339,0)</f>
        <v>0</v>
      </c>
      <c r="BG339" s="148">
        <f>IF(N339="zákl. přenesená",J339,0)</f>
        <v>0</v>
      </c>
      <c r="BH339" s="148">
        <f>IF(N339="sníž. přenesená",J339,0)</f>
        <v>0</v>
      </c>
      <c r="BI339" s="148">
        <f>IF(N339="nulová",J339,0)</f>
        <v>0</v>
      </c>
      <c r="BJ339" s="12" t="s">
        <v>8</v>
      </c>
      <c r="BK339" s="148">
        <f>ROUND(I339*H339,0)</f>
        <v>0</v>
      </c>
      <c r="BL339" s="12" t="s">
        <v>91</v>
      </c>
      <c r="BM339" s="147" t="s">
        <v>510</v>
      </c>
    </row>
    <row r="340" spans="2:65" s="150" customFormat="1" x14ac:dyDescent="0.2">
      <c r="B340" s="149"/>
      <c r="D340" s="151" t="s">
        <v>244</v>
      </c>
      <c r="E340" s="152" t="s">
        <v>1</v>
      </c>
      <c r="F340" s="153" t="s">
        <v>511</v>
      </c>
      <c r="H340" s="154">
        <v>145.745</v>
      </c>
      <c r="I340" s="5"/>
      <c r="L340" s="149"/>
      <c r="M340" s="155"/>
      <c r="T340" s="156"/>
      <c r="AT340" s="152" t="s">
        <v>244</v>
      </c>
      <c r="AU340" s="152" t="s">
        <v>85</v>
      </c>
      <c r="AV340" s="150" t="s">
        <v>85</v>
      </c>
      <c r="AW340" s="150" t="s">
        <v>33</v>
      </c>
      <c r="AX340" s="150" t="s">
        <v>77</v>
      </c>
      <c r="AY340" s="152" t="s">
        <v>236</v>
      </c>
    </row>
    <row r="341" spans="2:65" s="150" customFormat="1" x14ac:dyDescent="0.2">
      <c r="B341" s="149"/>
      <c r="D341" s="151" t="s">
        <v>244</v>
      </c>
      <c r="E341" s="152" t="s">
        <v>1</v>
      </c>
      <c r="F341" s="153" t="s">
        <v>512</v>
      </c>
      <c r="H341" s="154">
        <v>-17.3</v>
      </c>
      <c r="I341" s="5"/>
      <c r="L341" s="149"/>
      <c r="M341" s="155"/>
      <c r="T341" s="156"/>
      <c r="AT341" s="152" t="s">
        <v>244</v>
      </c>
      <c r="AU341" s="152" t="s">
        <v>85</v>
      </c>
      <c r="AV341" s="150" t="s">
        <v>85</v>
      </c>
      <c r="AW341" s="150" t="s">
        <v>33</v>
      </c>
      <c r="AX341" s="150" t="s">
        <v>77</v>
      </c>
      <c r="AY341" s="152" t="s">
        <v>236</v>
      </c>
    </row>
    <row r="342" spans="2:65" s="158" customFormat="1" x14ac:dyDescent="0.2">
      <c r="B342" s="157"/>
      <c r="D342" s="151" t="s">
        <v>244</v>
      </c>
      <c r="E342" s="159" t="s">
        <v>133</v>
      </c>
      <c r="F342" s="160" t="s">
        <v>253</v>
      </c>
      <c r="H342" s="161">
        <v>128.44499999999999</v>
      </c>
      <c r="I342" s="6"/>
      <c r="L342" s="157"/>
      <c r="M342" s="162"/>
      <c r="T342" s="163"/>
      <c r="AT342" s="159" t="s">
        <v>244</v>
      </c>
      <c r="AU342" s="159" t="s">
        <v>85</v>
      </c>
      <c r="AV342" s="158" t="s">
        <v>88</v>
      </c>
      <c r="AW342" s="158" t="s">
        <v>33</v>
      </c>
      <c r="AX342" s="158" t="s">
        <v>8</v>
      </c>
      <c r="AY342" s="159" t="s">
        <v>236</v>
      </c>
    </row>
    <row r="343" spans="2:65" s="25" customFormat="1" ht="24.2" customHeight="1" x14ac:dyDescent="0.2">
      <c r="B343" s="24"/>
      <c r="C343" s="164" t="s">
        <v>513</v>
      </c>
      <c r="D343" s="164" t="s">
        <v>327</v>
      </c>
      <c r="E343" s="165" t="s">
        <v>514</v>
      </c>
      <c r="F343" s="166" t="s">
        <v>515</v>
      </c>
      <c r="G343" s="167" t="s">
        <v>487</v>
      </c>
      <c r="H343" s="168">
        <v>134.86699999999999</v>
      </c>
      <c r="I343" s="7"/>
      <c r="J343" s="169">
        <f>ROUND(I343*H343,0)</f>
        <v>0</v>
      </c>
      <c r="K343" s="166" t="s">
        <v>242</v>
      </c>
      <c r="L343" s="170"/>
      <c r="M343" s="171" t="s">
        <v>1</v>
      </c>
      <c r="N343" s="172" t="s">
        <v>42</v>
      </c>
      <c r="P343" s="145">
        <f>O343*H343</f>
        <v>0</v>
      </c>
      <c r="Q343" s="145">
        <v>4.2000000000000002E-4</v>
      </c>
      <c r="R343" s="145">
        <f>Q343*H343</f>
        <v>5.6644139999999996E-2</v>
      </c>
      <c r="S343" s="145">
        <v>0</v>
      </c>
      <c r="T343" s="146">
        <f>S343*H343</f>
        <v>0</v>
      </c>
      <c r="AR343" s="147" t="s">
        <v>259</v>
      </c>
      <c r="AT343" s="147" t="s">
        <v>327</v>
      </c>
      <c r="AU343" s="147" t="s">
        <v>85</v>
      </c>
      <c r="AY343" s="12" t="s">
        <v>236</v>
      </c>
      <c r="BE343" s="148">
        <f>IF(N343="základní",J343,0)</f>
        <v>0</v>
      </c>
      <c r="BF343" s="148">
        <f>IF(N343="snížená",J343,0)</f>
        <v>0</v>
      </c>
      <c r="BG343" s="148">
        <f>IF(N343="zákl. přenesená",J343,0)</f>
        <v>0</v>
      </c>
      <c r="BH343" s="148">
        <f>IF(N343="sníž. přenesená",J343,0)</f>
        <v>0</v>
      </c>
      <c r="BI343" s="148">
        <f>IF(N343="nulová",J343,0)</f>
        <v>0</v>
      </c>
      <c r="BJ343" s="12" t="s">
        <v>8</v>
      </c>
      <c r="BK343" s="148">
        <f>ROUND(I343*H343,0)</f>
        <v>0</v>
      </c>
      <c r="BL343" s="12" t="s">
        <v>91</v>
      </c>
      <c r="BM343" s="147" t="s">
        <v>516</v>
      </c>
    </row>
    <row r="344" spans="2:65" s="150" customFormat="1" x14ac:dyDescent="0.2">
      <c r="B344" s="149"/>
      <c r="D344" s="151" t="s">
        <v>244</v>
      </c>
      <c r="E344" s="152" t="s">
        <v>1</v>
      </c>
      <c r="F344" s="153" t="s">
        <v>517</v>
      </c>
      <c r="H344" s="154">
        <v>134.86699999999999</v>
      </c>
      <c r="I344" s="5"/>
      <c r="L344" s="149"/>
      <c r="M344" s="155"/>
      <c r="T344" s="156"/>
      <c r="AT344" s="152" t="s">
        <v>244</v>
      </c>
      <c r="AU344" s="152" t="s">
        <v>85</v>
      </c>
      <c r="AV344" s="150" t="s">
        <v>85</v>
      </c>
      <c r="AW344" s="150" t="s">
        <v>33</v>
      </c>
      <c r="AX344" s="150" t="s">
        <v>8</v>
      </c>
      <c r="AY344" s="152" t="s">
        <v>236</v>
      </c>
    </row>
    <row r="345" spans="2:65" s="25" customFormat="1" ht="16.5" customHeight="1" x14ac:dyDescent="0.2">
      <c r="B345" s="24"/>
      <c r="C345" s="137" t="s">
        <v>518</v>
      </c>
      <c r="D345" s="137" t="s">
        <v>238</v>
      </c>
      <c r="E345" s="138" t="s">
        <v>519</v>
      </c>
      <c r="F345" s="139" t="s">
        <v>520</v>
      </c>
      <c r="G345" s="140" t="s">
        <v>487</v>
      </c>
      <c r="H345" s="141">
        <v>295.97000000000003</v>
      </c>
      <c r="I345" s="4"/>
      <c r="J345" s="142">
        <f>ROUND(I345*H345,0)</f>
        <v>0</v>
      </c>
      <c r="K345" s="139" t="s">
        <v>242</v>
      </c>
      <c r="L345" s="24"/>
      <c r="M345" s="143" t="s">
        <v>1</v>
      </c>
      <c r="N345" s="144" t="s">
        <v>42</v>
      </c>
      <c r="P345" s="145">
        <f>O345*H345</f>
        <v>0</v>
      </c>
      <c r="Q345" s="145">
        <v>0</v>
      </c>
      <c r="R345" s="145">
        <f>Q345*H345</f>
        <v>0</v>
      </c>
      <c r="S345" s="145">
        <v>0</v>
      </c>
      <c r="T345" s="146">
        <f>S345*H345</f>
        <v>0</v>
      </c>
      <c r="AR345" s="147" t="s">
        <v>91</v>
      </c>
      <c r="AT345" s="147" t="s">
        <v>238</v>
      </c>
      <c r="AU345" s="147" t="s">
        <v>85</v>
      </c>
      <c r="AY345" s="12" t="s">
        <v>236</v>
      </c>
      <c r="BE345" s="148">
        <f>IF(N345="základní",J345,0)</f>
        <v>0</v>
      </c>
      <c r="BF345" s="148">
        <f>IF(N345="snížená",J345,0)</f>
        <v>0</v>
      </c>
      <c r="BG345" s="148">
        <f>IF(N345="zákl. přenesená",J345,0)</f>
        <v>0</v>
      </c>
      <c r="BH345" s="148">
        <f>IF(N345="sníž. přenesená",J345,0)</f>
        <v>0</v>
      </c>
      <c r="BI345" s="148">
        <f>IF(N345="nulová",J345,0)</f>
        <v>0</v>
      </c>
      <c r="BJ345" s="12" t="s">
        <v>8</v>
      </c>
      <c r="BK345" s="148">
        <f>ROUND(I345*H345,0)</f>
        <v>0</v>
      </c>
      <c r="BL345" s="12" t="s">
        <v>91</v>
      </c>
      <c r="BM345" s="147" t="s">
        <v>521</v>
      </c>
    </row>
    <row r="346" spans="2:65" s="150" customFormat="1" x14ac:dyDescent="0.2">
      <c r="B346" s="149"/>
      <c r="D346" s="151" t="s">
        <v>244</v>
      </c>
      <c r="E346" s="152" t="s">
        <v>1</v>
      </c>
      <c r="F346" s="153" t="s">
        <v>522</v>
      </c>
      <c r="H346" s="154">
        <v>97.48</v>
      </c>
      <c r="I346" s="5"/>
      <c r="L346" s="149"/>
      <c r="M346" s="155"/>
      <c r="T346" s="156"/>
      <c r="AT346" s="152" t="s">
        <v>244</v>
      </c>
      <c r="AU346" s="152" t="s">
        <v>85</v>
      </c>
      <c r="AV346" s="150" t="s">
        <v>85</v>
      </c>
      <c r="AW346" s="150" t="s">
        <v>33</v>
      </c>
      <c r="AX346" s="150" t="s">
        <v>77</v>
      </c>
      <c r="AY346" s="152" t="s">
        <v>236</v>
      </c>
    </row>
    <row r="347" spans="2:65" s="150" customFormat="1" x14ac:dyDescent="0.2">
      <c r="B347" s="149"/>
      <c r="D347" s="151" t="s">
        <v>244</v>
      </c>
      <c r="E347" s="152" t="s">
        <v>1</v>
      </c>
      <c r="F347" s="153" t="s">
        <v>523</v>
      </c>
      <c r="H347" s="154">
        <v>23.4</v>
      </c>
      <c r="I347" s="5"/>
      <c r="L347" s="149"/>
      <c r="M347" s="155"/>
      <c r="T347" s="156"/>
      <c r="AT347" s="152" t="s">
        <v>244</v>
      </c>
      <c r="AU347" s="152" t="s">
        <v>85</v>
      </c>
      <c r="AV347" s="150" t="s">
        <v>85</v>
      </c>
      <c r="AW347" s="150" t="s">
        <v>33</v>
      </c>
      <c r="AX347" s="150" t="s">
        <v>77</v>
      </c>
      <c r="AY347" s="152" t="s">
        <v>236</v>
      </c>
    </row>
    <row r="348" spans="2:65" s="150" customFormat="1" x14ac:dyDescent="0.2">
      <c r="B348" s="149"/>
      <c r="D348" s="151" t="s">
        <v>244</v>
      </c>
      <c r="E348" s="152" t="s">
        <v>1</v>
      </c>
      <c r="F348" s="153" t="s">
        <v>524</v>
      </c>
      <c r="H348" s="154">
        <v>30</v>
      </c>
      <c r="I348" s="5"/>
      <c r="L348" s="149"/>
      <c r="M348" s="155"/>
      <c r="T348" s="156"/>
      <c r="AT348" s="152" t="s">
        <v>244</v>
      </c>
      <c r="AU348" s="152" t="s">
        <v>85</v>
      </c>
      <c r="AV348" s="150" t="s">
        <v>85</v>
      </c>
      <c r="AW348" s="150" t="s">
        <v>33</v>
      </c>
      <c r="AX348" s="150" t="s">
        <v>77</v>
      </c>
      <c r="AY348" s="152" t="s">
        <v>236</v>
      </c>
    </row>
    <row r="349" spans="2:65" s="158" customFormat="1" x14ac:dyDescent="0.2">
      <c r="B349" s="157"/>
      <c r="D349" s="151" t="s">
        <v>244</v>
      </c>
      <c r="E349" s="159" t="s">
        <v>136</v>
      </c>
      <c r="F349" s="160" t="s">
        <v>525</v>
      </c>
      <c r="H349" s="161">
        <v>150.88</v>
      </c>
      <c r="I349" s="6"/>
      <c r="L349" s="157"/>
      <c r="M349" s="162"/>
      <c r="T349" s="163"/>
      <c r="AT349" s="159" t="s">
        <v>244</v>
      </c>
      <c r="AU349" s="159" t="s">
        <v>85</v>
      </c>
      <c r="AV349" s="158" t="s">
        <v>88</v>
      </c>
      <c r="AW349" s="158" t="s">
        <v>33</v>
      </c>
      <c r="AX349" s="158" t="s">
        <v>77</v>
      </c>
      <c r="AY349" s="159" t="s">
        <v>236</v>
      </c>
    </row>
    <row r="350" spans="2:65" s="150" customFormat="1" x14ac:dyDescent="0.2">
      <c r="B350" s="149"/>
      <c r="D350" s="151" t="s">
        <v>244</v>
      </c>
      <c r="E350" s="152" t="s">
        <v>1</v>
      </c>
      <c r="F350" s="153" t="s">
        <v>526</v>
      </c>
      <c r="H350" s="154">
        <v>31.08</v>
      </c>
      <c r="I350" s="5"/>
      <c r="L350" s="149"/>
      <c r="M350" s="155"/>
      <c r="T350" s="156"/>
      <c r="AT350" s="152" t="s">
        <v>244</v>
      </c>
      <c r="AU350" s="152" t="s">
        <v>85</v>
      </c>
      <c r="AV350" s="150" t="s">
        <v>85</v>
      </c>
      <c r="AW350" s="150" t="s">
        <v>33</v>
      </c>
      <c r="AX350" s="150" t="s">
        <v>77</v>
      </c>
      <c r="AY350" s="152" t="s">
        <v>236</v>
      </c>
    </row>
    <row r="351" spans="2:65" s="158" customFormat="1" x14ac:dyDescent="0.2">
      <c r="B351" s="157"/>
      <c r="D351" s="151" t="s">
        <v>244</v>
      </c>
      <c r="E351" s="159" t="s">
        <v>139</v>
      </c>
      <c r="F351" s="160" t="s">
        <v>527</v>
      </c>
      <c r="H351" s="161">
        <v>31.08</v>
      </c>
      <c r="I351" s="6"/>
      <c r="L351" s="157"/>
      <c r="M351" s="162"/>
      <c r="T351" s="163"/>
      <c r="AT351" s="159" t="s">
        <v>244</v>
      </c>
      <c r="AU351" s="159" t="s">
        <v>85</v>
      </c>
      <c r="AV351" s="158" t="s">
        <v>88</v>
      </c>
      <c r="AW351" s="158" t="s">
        <v>33</v>
      </c>
      <c r="AX351" s="158" t="s">
        <v>77</v>
      </c>
      <c r="AY351" s="159" t="s">
        <v>236</v>
      </c>
    </row>
    <row r="352" spans="2:65" s="150" customFormat="1" x14ac:dyDescent="0.2">
      <c r="B352" s="149"/>
      <c r="D352" s="151" t="s">
        <v>244</v>
      </c>
      <c r="E352" s="152" t="s">
        <v>1</v>
      </c>
      <c r="F352" s="153" t="s">
        <v>528</v>
      </c>
      <c r="H352" s="154">
        <v>114.01</v>
      </c>
      <c r="I352" s="5"/>
      <c r="L352" s="149"/>
      <c r="M352" s="155"/>
      <c r="T352" s="156"/>
      <c r="AT352" s="152" t="s">
        <v>244</v>
      </c>
      <c r="AU352" s="152" t="s">
        <v>85</v>
      </c>
      <c r="AV352" s="150" t="s">
        <v>85</v>
      </c>
      <c r="AW352" s="150" t="s">
        <v>33</v>
      </c>
      <c r="AX352" s="150" t="s">
        <v>77</v>
      </c>
      <c r="AY352" s="152" t="s">
        <v>236</v>
      </c>
    </row>
    <row r="353" spans="2:65" s="158" customFormat="1" x14ac:dyDescent="0.2">
      <c r="B353" s="157"/>
      <c r="D353" s="151" t="s">
        <v>244</v>
      </c>
      <c r="E353" s="159" t="s">
        <v>1</v>
      </c>
      <c r="F353" s="160" t="s">
        <v>529</v>
      </c>
      <c r="H353" s="161">
        <v>114.01</v>
      </c>
      <c r="I353" s="6"/>
      <c r="L353" s="157"/>
      <c r="M353" s="162"/>
      <c r="T353" s="163"/>
      <c r="AT353" s="159" t="s">
        <v>244</v>
      </c>
      <c r="AU353" s="159" t="s">
        <v>85</v>
      </c>
      <c r="AV353" s="158" t="s">
        <v>88</v>
      </c>
      <c r="AW353" s="158" t="s">
        <v>33</v>
      </c>
      <c r="AX353" s="158" t="s">
        <v>77</v>
      </c>
      <c r="AY353" s="159" t="s">
        <v>236</v>
      </c>
    </row>
    <row r="354" spans="2:65" s="174" customFormat="1" x14ac:dyDescent="0.2">
      <c r="B354" s="173"/>
      <c r="D354" s="151" t="s">
        <v>244</v>
      </c>
      <c r="E354" s="175" t="s">
        <v>1</v>
      </c>
      <c r="F354" s="176" t="s">
        <v>371</v>
      </c>
      <c r="H354" s="177">
        <v>295.97000000000003</v>
      </c>
      <c r="I354" s="8"/>
      <c r="L354" s="173"/>
      <c r="M354" s="178"/>
      <c r="T354" s="179"/>
      <c r="AT354" s="175" t="s">
        <v>244</v>
      </c>
      <c r="AU354" s="175" t="s">
        <v>85</v>
      </c>
      <c r="AV354" s="174" t="s">
        <v>91</v>
      </c>
      <c r="AW354" s="174" t="s">
        <v>33</v>
      </c>
      <c r="AX354" s="174" t="s">
        <v>8</v>
      </c>
      <c r="AY354" s="175" t="s">
        <v>236</v>
      </c>
    </row>
    <row r="355" spans="2:65" s="25" customFormat="1" ht="24.2" customHeight="1" x14ac:dyDescent="0.2">
      <c r="B355" s="24"/>
      <c r="C355" s="164" t="s">
        <v>530</v>
      </c>
      <c r="D355" s="164" t="s">
        <v>327</v>
      </c>
      <c r="E355" s="165" t="s">
        <v>531</v>
      </c>
      <c r="F355" s="166" t="s">
        <v>532</v>
      </c>
      <c r="G355" s="167" t="s">
        <v>487</v>
      </c>
      <c r="H355" s="168">
        <v>158.42400000000001</v>
      </c>
      <c r="I355" s="7"/>
      <c r="J355" s="169">
        <f>ROUND(I355*H355,0)</f>
        <v>0</v>
      </c>
      <c r="K355" s="166" t="s">
        <v>242</v>
      </c>
      <c r="L355" s="170"/>
      <c r="M355" s="171" t="s">
        <v>1</v>
      </c>
      <c r="N355" s="172" t="s">
        <v>42</v>
      </c>
      <c r="P355" s="145">
        <f>O355*H355</f>
        <v>0</v>
      </c>
      <c r="Q355" s="145">
        <v>1E-4</v>
      </c>
      <c r="R355" s="145">
        <f>Q355*H355</f>
        <v>1.5842400000000003E-2</v>
      </c>
      <c r="S355" s="145">
        <v>0</v>
      </c>
      <c r="T355" s="146">
        <f>S355*H355</f>
        <v>0</v>
      </c>
      <c r="AR355" s="147" t="s">
        <v>259</v>
      </c>
      <c r="AT355" s="147" t="s">
        <v>327</v>
      </c>
      <c r="AU355" s="147" t="s">
        <v>85</v>
      </c>
      <c r="AY355" s="12" t="s">
        <v>236</v>
      </c>
      <c r="BE355" s="148">
        <f>IF(N355="základní",J355,0)</f>
        <v>0</v>
      </c>
      <c r="BF355" s="148">
        <f>IF(N355="snížená",J355,0)</f>
        <v>0</v>
      </c>
      <c r="BG355" s="148">
        <f>IF(N355="zákl. přenesená",J355,0)</f>
        <v>0</v>
      </c>
      <c r="BH355" s="148">
        <f>IF(N355="sníž. přenesená",J355,0)</f>
        <v>0</v>
      </c>
      <c r="BI355" s="148">
        <f>IF(N355="nulová",J355,0)</f>
        <v>0</v>
      </c>
      <c r="BJ355" s="12" t="s">
        <v>8</v>
      </c>
      <c r="BK355" s="148">
        <f>ROUND(I355*H355,0)</f>
        <v>0</v>
      </c>
      <c r="BL355" s="12" t="s">
        <v>91</v>
      </c>
      <c r="BM355" s="147" t="s">
        <v>533</v>
      </c>
    </row>
    <row r="356" spans="2:65" s="150" customFormat="1" x14ac:dyDescent="0.2">
      <c r="B356" s="149"/>
      <c r="D356" s="151" t="s">
        <v>244</v>
      </c>
      <c r="E356" s="152" t="s">
        <v>1</v>
      </c>
      <c r="F356" s="153" t="s">
        <v>534</v>
      </c>
      <c r="H356" s="154">
        <v>158.42400000000001</v>
      </c>
      <c r="I356" s="5"/>
      <c r="L356" s="149"/>
      <c r="M356" s="155"/>
      <c r="T356" s="156"/>
      <c r="AT356" s="152" t="s">
        <v>244</v>
      </c>
      <c r="AU356" s="152" t="s">
        <v>85</v>
      </c>
      <c r="AV356" s="150" t="s">
        <v>85</v>
      </c>
      <c r="AW356" s="150" t="s">
        <v>33</v>
      </c>
      <c r="AX356" s="150" t="s">
        <v>8</v>
      </c>
      <c r="AY356" s="152" t="s">
        <v>236</v>
      </c>
    </row>
    <row r="357" spans="2:65" s="25" customFormat="1" ht="24.2" customHeight="1" x14ac:dyDescent="0.2">
      <c r="B357" s="24"/>
      <c r="C357" s="164" t="s">
        <v>535</v>
      </c>
      <c r="D357" s="164" t="s">
        <v>327</v>
      </c>
      <c r="E357" s="165" t="s">
        <v>536</v>
      </c>
      <c r="F357" s="166" t="s">
        <v>537</v>
      </c>
      <c r="G357" s="167" t="s">
        <v>487</v>
      </c>
      <c r="H357" s="168">
        <v>119.711</v>
      </c>
      <c r="I357" s="7"/>
      <c r="J357" s="169">
        <f>ROUND(I357*H357,0)</f>
        <v>0</v>
      </c>
      <c r="K357" s="166" t="s">
        <v>242</v>
      </c>
      <c r="L357" s="170"/>
      <c r="M357" s="171" t="s">
        <v>1</v>
      </c>
      <c r="N357" s="172" t="s">
        <v>42</v>
      </c>
      <c r="P357" s="145">
        <f>O357*H357</f>
        <v>0</v>
      </c>
      <c r="Q357" s="145">
        <v>2.9999999999999997E-4</v>
      </c>
      <c r="R357" s="145">
        <f>Q357*H357</f>
        <v>3.5913299999999995E-2</v>
      </c>
      <c r="S357" s="145">
        <v>0</v>
      </c>
      <c r="T357" s="146">
        <f>S357*H357</f>
        <v>0</v>
      </c>
      <c r="AR357" s="147" t="s">
        <v>259</v>
      </c>
      <c r="AT357" s="147" t="s">
        <v>327</v>
      </c>
      <c r="AU357" s="147" t="s">
        <v>85</v>
      </c>
      <c r="AY357" s="12" t="s">
        <v>236</v>
      </c>
      <c r="BE357" s="148">
        <f>IF(N357="základní",J357,0)</f>
        <v>0</v>
      </c>
      <c r="BF357" s="148">
        <f>IF(N357="snížená",J357,0)</f>
        <v>0</v>
      </c>
      <c r="BG357" s="148">
        <f>IF(N357="zákl. přenesená",J357,0)</f>
        <v>0</v>
      </c>
      <c r="BH357" s="148">
        <f>IF(N357="sníž. přenesená",J357,0)</f>
        <v>0</v>
      </c>
      <c r="BI357" s="148">
        <f>IF(N357="nulová",J357,0)</f>
        <v>0</v>
      </c>
      <c r="BJ357" s="12" t="s">
        <v>8</v>
      </c>
      <c r="BK357" s="148">
        <f>ROUND(I357*H357,0)</f>
        <v>0</v>
      </c>
      <c r="BL357" s="12" t="s">
        <v>91</v>
      </c>
      <c r="BM357" s="147" t="s">
        <v>538</v>
      </c>
    </row>
    <row r="358" spans="2:65" s="150" customFormat="1" x14ac:dyDescent="0.2">
      <c r="B358" s="149"/>
      <c r="D358" s="151" t="s">
        <v>244</v>
      </c>
      <c r="E358" s="152" t="s">
        <v>1</v>
      </c>
      <c r="F358" s="153" t="s">
        <v>539</v>
      </c>
      <c r="H358" s="154">
        <v>119.711</v>
      </c>
      <c r="I358" s="5"/>
      <c r="L358" s="149"/>
      <c r="M358" s="155"/>
      <c r="T358" s="156"/>
      <c r="AT358" s="152" t="s">
        <v>244</v>
      </c>
      <c r="AU358" s="152" t="s">
        <v>85</v>
      </c>
      <c r="AV358" s="150" t="s">
        <v>85</v>
      </c>
      <c r="AW358" s="150" t="s">
        <v>33</v>
      </c>
      <c r="AX358" s="150" t="s">
        <v>8</v>
      </c>
      <c r="AY358" s="152" t="s">
        <v>236</v>
      </c>
    </row>
    <row r="359" spans="2:65" s="25" customFormat="1" ht="24.2" customHeight="1" x14ac:dyDescent="0.2">
      <c r="B359" s="24"/>
      <c r="C359" s="164" t="s">
        <v>540</v>
      </c>
      <c r="D359" s="164" t="s">
        <v>327</v>
      </c>
      <c r="E359" s="165" t="s">
        <v>541</v>
      </c>
      <c r="F359" s="166" t="s">
        <v>542</v>
      </c>
      <c r="G359" s="167" t="s">
        <v>487</v>
      </c>
      <c r="H359" s="168">
        <v>32.634</v>
      </c>
      <c r="I359" s="7"/>
      <c r="J359" s="169">
        <f>ROUND(I359*H359,0)</f>
        <v>0</v>
      </c>
      <c r="K359" s="166" t="s">
        <v>242</v>
      </c>
      <c r="L359" s="170"/>
      <c r="M359" s="171" t="s">
        <v>1</v>
      </c>
      <c r="N359" s="172" t="s">
        <v>42</v>
      </c>
      <c r="P359" s="145">
        <f>O359*H359</f>
        <v>0</v>
      </c>
      <c r="Q359" s="145">
        <v>2.0000000000000001E-4</v>
      </c>
      <c r="R359" s="145">
        <f>Q359*H359</f>
        <v>6.5268000000000001E-3</v>
      </c>
      <c r="S359" s="145">
        <v>0</v>
      </c>
      <c r="T359" s="146">
        <f>S359*H359</f>
        <v>0</v>
      </c>
      <c r="AR359" s="147" t="s">
        <v>259</v>
      </c>
      <c r="AT359" s="147" t="s">
        <v>327</v>
      </c>
      <c r="AU359" s="147" t="s">
        <v>85</v>
      </c>
      <c r="AY359" s="12" t="s">
        <v>236</v>
      </c>
      <c r="BE359" s="148">
        <f>IF(N359="základní",J359,0)</f>
        <v>0</v>
      </c>
      <c r="BF359" s="148">
        <f>IF(N359="snížená",J359,0)</f>
        <v>0</v>
      </c>
      <c r="BG359" s="148">
        <f>IF(N359="zákl. přenesená",J359,0)</f>
        <v>0</v>
      </c>
      <c r="BH359" s="148">
        <f>IF(N359="sníž. přenesená",J359,0)</f>
        <v>0</v>
      </c>
      <c r="BI359" s="148">
        <f>IF(N359="nulová",J359,0)</f>
        <v>0</v>
      </c>
      <c r="BJ359" s="12" t="s">
        <v>8</v>
      </c>
      <c r="BK359" s="148">
        <f>ROUND(I359*H359,0)</f>
        <v>0</v>
      </c>
      <c r="BL359" s="12" t="s">
        <v>91</v>
      </c>
      <c r="BM359" s="147" t="s">
        <v>543</v>
      </c>
    </row>
    <row r="360" spans="2:65" s="150" customFormat="1" x14ac:dyDescent="0.2">
      <c r="B360" s="149"/>
      <c r="D360" s="151" t="s">
        <v>244</v>
      </c>
      <c r="E360" s="152" t="s">
        <v>1</v>
      </c>
      <c r="F360" s="153" t="s">
        <v>544</v>
      </c>
      <c r="H360" s="154">
        <v>32.634</v>
      </c>
      <c r="I360" s="5"/>
      <c r="L360" s="149"/>
      <c r="M360" s="155"/>
      <c r="T360" s="156"/>
      <c r="AT360" s="152" t="s">
        <v>244</v>
      </c>
      <c r="AU360" s="152" t="s">
        <v>85</v>
      </c>
      <c r="AV360" s="150" t="s">
        <v>85</v>
      </c>
      <c r="AW360" s="150" t="s">
        <v>33</v>
      </c>
      <c r="AX360" s="150" t="s">
        <v>8</v>
      </c>
      <c r="AY360" s="152" t="s">
        <v>236</v>
      </c>
    </row>
    <row r="361" spans="2:65" s="25" customFormat="1" ht="24.2" customHeight="1" x14ac:dyDescent="0.2">
      <c r="B361" s="24"/>
      <c r="C361" s="137" t="s">
        <v>545</v>
      </c>
      <c r="D361" s="137" t="s">
        <v>238</v>
      </c>
      <c r="E361" s="138" t="s">
        <v>546</v>
      </c>
      <c r="F361" s="139" t="s">
        <v>547</v>
      </c>
      <c r="G361" s="140" t="s">
        <v>300</v>
      </c>
      <c r="H361" s="141">
        <v>778.37</v>
      </c>
      <c r="I361" s="4"/>
      <c r="J361" s="142">
        <f>ROUND(I361*H361,0)</f>
        <v>0</v>
      </c>
      <c r="K361" s="139" t="s">
        <v>242</v>
      </c>
      <c r="L361" s="24"/>
      <c r="M361" s="143" t="s">
        <v>1</v>
      </c>
      <c r="N361" s="144" t="s">
        <v>42</v>
      </c>
      <c r="P361" s="145">
        <f>O361*H361</f>
        <v>0</v>
      </c>
      <c r="Q361" s="145">
        <v>1.146E-2</v>
      </c>
      <c r="R361" s="145">
        <f>Q361*H361</f>
        <v>8.9201201999999995</v>
      </c>
      <c r="S361" s="145">
        <v>0</v>
      </c>
      <c r="T361" s="146">
        <f>S361*H361</f>
        <v>0</v>
      </c>
      <c r="AR361" s="147" t="s">
        <v>91</v>
      </c>
      <c r="AT361" s="147" t="s">
        <v>238</v>
      </c>
      <c r="AU361" s="147" t="s">
        <v>85</v>
      </c>
      <c r="AY361" s="12" t="s">
        <v>236</v>
      </c>
      <c r="BE361" s="148">
        <f>IF(N361="základní",J361,0)</f>
        <v>0</v>
      </c>
      <c r="BF361" s="148">
        <f>IF(N361="snížená",J361,0)</f>
        <v>0</v>
      </c>
      <c r="BG361" s="148">
        <f>IF(N361="zákl. přenesená",J361,0)</f>
        <v>0</v>
      </c>
      <c r="BH361" s="148">
        <f>IF(N361="sníž. přenesená",J361,0)</f>
        <v>0</v>
      </c>
      <c r="BI361" s="148">
        <f>IF(N361="nulová",J361,0)</f>
        <v>0</v>
      </c>
      <c r="BJ361" s="12" t="s">
        <v>8</v>
      </c>
      <c r="BK361" s="148">
        <f>ROUND(I361*H361,0)</f>
        <v>0</v>
      </c>
      <c r="BL361" s="12" t="s">
        <v>91</v>
      </c>
      <c r="BM361" s="147" t="s">
        <v>548</v>
      </c>
    </row>
    <row r="362" spans="2:65" s="150" customFormat="1" x14ac:dyDescent="0.2">
      <c r="B362" s="149"/>
      <c r="D362" s="151" t="s">
        <v>244</v>
      </c>
      <c r="E362" s="152" t="s">
        <v>1</v>
      </c>
      <c r="F362" s="153" t="s">
        <v>100</v>
      </c>
      <c r="H362" s="154">
        <v>778.37</v>
      </c>
      <c r="I362" s="5"/>
      <c r="L362" s="149"/>
      <c r="M362" s="155"/>
      <c r="T362" s="156"/>
      <c r="AT362" s="152" t="s">
        <v>244</v>
      </c>
      <c r="AU362" s="152" t="s">
        <v>85</v>
      </c>
      <c r="AV362" s="150" t="s">
        <v>85</v>
      </c>
      <c r="AW362" s="150" t="s">
        <v>33</v>
      </c>
      <c r="AX362" s="150" t="s">
        <v>8</v>
      </c>
      <c r="AY362" s="152" t="s">
        <v>236</v>
      </c>
    </row>
    <row r="363" spans="2:65" s="25" customFormat="1" ht="24.2" customHeight="1" x14ac:dyDescent="0.2">
      <c r="B363" s="24"/>
      <c r="C363" s="137" t="s">
        <v>549</v>
      </c>
      <c r="D363" s="137" t="s">
        <v>238</v>
      </c>
      <c r="E363" s="138" t="s">
        <v>550</v>
      </c>
      <c r="F363" s="139" t="s">
        <v>551</v>
      </c>
      <c r="G363" s="140" t="s">
        <v>300</v>
      </c>
      <c r="H363" s="141">
        <v>61.728000000000002</v>
      </c>
      <c r="I363" s="4"/>
      <c r="J363" s="142">
        <f>ROUND(I363*H363,0)</f>
        <v>0</v>
      </c>
      <c r="K363" s="139" t="s">
        <v>242</v>
      </c>
      <c r="L363" s="24"/>
      <c r="M363" s="143" t="s">
        <v>1</v>
      </c>
      <c r="N363" s="144" t="s">
        <v>42</v>
      </c>
      <c r="P363" s="145">
        <f>O363*H363</f>
        <v>0</v>
      </c>
      <c r="Q363" s="145">
        <v>5.7000000000000002E-3</v>
      </c>
      <c r="R363" s="145">
        <f>Q363*H363</f>
        <v>0.35184960000000004</v>
      </c>
      <c r="S363" s="145">
        <v>0</v>
      </c>
      <c r="T363" s="146">
        <f>S363*H363</f>
        <v>0</v>
      </c>
      <c r="AR363" s="147" t="s">
        <v>91</v>
      </c>
      <c r="AT363" s="147" t="s">
        <v>238</v>
      </c>
      <c r="AU363" s="147" t="s">
        <v>85</v>
      </c>
      <c r="AY363" s="12" t="s">
        <v>236</v>
      </c>
      <c r="BE363" s="148">
        <f>IF(N363="základní",J363,0)</f>
        <v>0</v>
      </c>
      <c r="BF363" s="148">
        <f>IF(N363="snížená",J363,0)</f>
        <v>0</v>
      </c>
      <c r="BG363" s="148">
        <f>IF(N363="zákl. přenesená",J363,0)</f>
        <v>0</v>
      </c>
      <c r="BH363" s="148">
        <f>IF(N363="sníž. přenesená",J363,0)</f>
        <v>0</v>
      </c>
      <c r="BI363" s="148">
        <f>IF(N363="nulová",J363,0)</f>
        <v>0</v>
      </c>
      <c r="BJ363" s="12" t="s">
        <v>8</v>
      </c>
      <c r="BK363" s="148">
        <f>ROUND(I363*H363,0)</f>
        <v>0</v>
      </c>
      <c r="BL363" s="12" t="s">
        <v>91</v>
      </c>
      <c r="BM363" s="147" t="s">
        <v>552</v>
      </c>
    </row>
    <row r="364" spans="2:65" s="150" customFormat="1" x14ac:dyDescent="0.2">
      <c r="B364" s="149"/>
      <c r="D364" s="151" t="s">
        <v>244</v>
      </c>
      <c r="E364" s="152" t="s">
        <v>1</v>
      </c>
      <c r="F364" s="153" t="s">
        <v>116</v>
      </c>
      <c r="H364" s="154">
        <v>61.728000000000002</v>
      </c>
      <c r="I364" s="5"/>
      <c r="L364" s="149"/>
      <c r="M364" s="155"/>
      <c r="T364" s="156"/>
      <c r="AT364" s="152" t="s">
        <v>244</v>
      </c>
      <c r="AU364" s="152" t="s">
        <v>85</v>
      </c>
      <c r="AV364" s="150" t="s">
        <v>85</v>
      </c>
      <c r="AW364" s="150" t="s">
        <v>33</v>
      </c>
      <c r="AX364" s="150" t="s">
        <v>8</v>
      </c>
      <c r="AY364" s="152" t="s">
        <v>236</v>
      </c>
    </row>
    <row r="365" spans="2:65" s="25" customFormat="1" ht="24.2" customHeight="1" x14ac:dyDescent="0.2">
      <c r="B365" s="24"/>
      <c r="C365" s="137" t="s">
        <v>553</v>
      </c>
      <c r="D365" s="137" t="s">
        <v>238</v>
      </c>
      <c r="E365" s="138" t="s">
        <v>554</v>
      </c>
      <c r="F365" s="139" t="s">
        <v>555</v>
      </c>
      <c r="G365" s="140" t="s">
        <v>300</v>
      </c>
      <c r="H365" s="141">
        <v>547.92899999999997</v>
      </c>
      <c r="I365" s="4"/>
      <c r="J365" s="142">
        <f>ROUND(I365*H365,0)</f>
        <v>0</v>
      </c>
      <c r="K365" s="139" t="s">
        <v>242</v>
      </c>
      <c r="L365" s="24"/>
      <c r="M365" s="143" t="s">
        <v>1</v>
      </c>
      <c r="N365" s="144" t="s">
        <v>42</v>
      </c>
      <c r="P365" s="145">
        <f>O365*H365</f>
        <v>0</v>
      </c>
      <c r="Q365" s="145">
        <v>2.7000000000000001E-3</v>
      </c>
      <c r="R365" s="145">
        <f>Q365*H365</f>
        <v>1.4794083</v>
      </c>
      <c r="S365" s="145">
        <v>0</v>
      </c>
      <c r="T365" s="146">
        <f>S365*H365</f>
        <v>0</v>
      </c>
      <c r="AR365" s="147" t="s">
        <v>91</v>
      </c>
      <c r="AT365" s="147" t="s">
        <v>238</v>
      </c>
      <c r="AU365" s="147" t="s">
        <v>85</v>
      </c>
      <c r="AY365" s="12" t="s">
        <v>236</v>
      </c>
      <c r="BE365" s="148">
        <f>IF(N365="základní",J365,0)</f>
        <v>0</v>
      </c>
      <c r="BF365" s="148">
        <f>IF(N365="snížená",J365,0)</f>
        <v>0</v>
      </c>
      <c r="BG365" s="148">
        <f>IF(N365="zákl. přenesená",J365,0)</f>
        <v>0</v>
      </c>
      <c r="BH365" s="148">
        <f>IF(N365="sníž. přenesená",J365,0)</f>
        <v>0</v>
      </c>
      <c r="BI365" s="148">
        <f>IF(N365="nulová",J365,0)</f>
        <v>0</v>
      </c>
      <c r="BJ365" s="12" t="s">
        <v>8</v>
      </c>
      <c r="BK365" s="148">
        <f>ROUND(I365*H365,0)</f>
        <v>0</v>
      </c>
      <c r="BL365" s="12" t="s">
        <v>91</v>
      </c>
      <c r="BM365" s="147" t="s">
        <v>556</v>
      </c>
    </row>
    <row r="366" spans="2:65" s="150" customFormat="1" x14ac:dyDescent="0.2">
      <c r="B366" s="149"/>
      <c r="D366" s="151" t="s">
        <v>244</v>
      </c>
      <c r="E366" s="152" t="s">
        <v>1</v>
      </c>
      <c r="F366" s="153" t="s">
        <v>120</v>
      </c>
      <c r="H366" s="154">
        <v>518.91099999999994</v>
      </c>
      <c r="I366" s="5"/>
      <c r="L366" s="149"/>
      <c r="M366" s="155"/>
      <c r="T366" s="156"/>
      <c r="AT366" s="152" t="s">
        <v>244</v>
      </c>
      <c r="AU366" s="152" t="s">
        <v>85</v>
      </c>
      <c r="AV366" s="150" t="s">
        <v>85</v>
      </c>
      <c r="AW366" s="150" t="s">
        <v>33</v>
      </c>
      <c r="AX366" s="150" t="s">
        <v>77</v>
      </c>
      <c r="AY366" s="152" t="s">
        <v>236</v>
      </c>
    </row>
    <row r="367" spans="2:65" s="150" customFormat="1" x14ac:dyDescent="0.2">
      <c r="B367" s="149"/>
      <c r="D367" s="151" t="s">
        <v>244</v>
      </c>
      <c r="E367" s="152" t="s">
        <v>1</v>
      </c>
      <c r="F367" s="153" t="s">
        <v>431</v>
      </c>
      <c r="H367" s="154">
        <v>29.018000000000001</v>
      </c>
      <c r="I367" s="5"/>
      <c r="L367" s="149"/>
      <c r="M367" s="155"/>
      <c r="T367" s="156"/>
      <c r="AT367" s="152" t="s">
        <v>244</v>
      </c>
      <c r="AU367" s="152" t="s">
        <v>85</v>
      </c>
      <c r="AV367" s="150" t="s">
        <v>85</v>
      </c>
      <c r="AW367" s="150" t="s">
        <v>33</v>
      </c>
      <c r="AX367" s="150" t="s">
        <v>77</v>
      </c>
      <c r="AY367" s="152" t="s">
        <v>236</v>
      </c>
    </row>
    <row r="368" spans="2:65" s="158" customFormat="1" x14ac:dyDescent="0.2">
      <c r="B368" s="157"/>
      <c r="D368" s="151" t="s">
        <v>244</v>
      </c>
      <c r="E368" s="159" t="s">
        <v>1</v>
      </c>
      <c r="F368" s="160" t="s">
        <v>253</v>
      </c>
      <c r="H368" s="161">
        <v>547.92899999999997</v>
      </c>
      <c r="I368" s="6"/>
      <c r="L368" s="157"/>
      <c r="M368" s="162"/>
      <c r="T368" s="163"/>
      <c r="AT368" s="159" t="s">
        <v>244</v>
      </c>
      <c r="AU368" s="159" t="s">
        <v>85</v>
      </c>
      <c r="AV368" s="158" t="s">
        <v>88</v>
      </c>
      <c r="AW368" s="158" t="s">
        <v>33</v>
      </c>
      <c r="AX368" s="158" t="s">
        <v>8</v>
      </c>
      <c r="AY368" s="159" t="s">
        <v>236</v>
      </c>
    </row>
    <row r="369" spans="2:65" s="25" customFormat="1" ht="16.5" customHeight="1" x14ac:dyDescent="0.2">
      <c r="B369" s="24"/>
      <c r="C369" s="137" t="s">
        <v>557</v>
      </c>
      <c r="D369" s="137" t="s">
        <v>238</v>
      </c>
      <c r="E369" s="138" t="s">
        <v>558</v>
      </c>
      <c r="F369" s="139" t="s">
        <v>559</v>
      </c>
      <c r="G369" s="140" t="s">
        <v>300</v>
      </c>
      <c r="H369" s="141">
        <v>778.37</v>
      </c>
      <c r="I369" s="4"/>
      <c r="J369" s="142">
        <f>ROUND(I369*H369,0)</f>
        <v>0</v>
      </c>
      <c r="K369" s="139" t="s">
        <v>242</v>
      </c>
      <c r="L369" s="24"/>
      <c r="M369" s="143" t="s">
        <v>1</v>
      </c>
      <c r="N369" s="144" t="s">
        <v>42</v>
      </c>
      <c r="P369" s="145">
        <f>O369*H369</f>
        <v>0</v>
      </c>
      <c r="Q369" s="145">
        <v>0</v>
      </c>
      <c r="R369" s="145">
        <f>Q369*H369</f>
        <v>0</v>
      </c>
      <c r="S369" s="145">
        <v>0</v>
      </c>
      <c r="T369" s="146">
        <f>S369*H369</f>
        <v>0</v>
      </c>
      <c r="AR369" s="147" t="s">
        <v>91</v>
      </c>
      <c r="AT369" s="147" t="s">
        <v>238</v>
      </c>
      <c r="AU369" s="147" t="s">
        <v>85</v>
      </c>
      <c r="AY369" s="12" t="s">
        <v>236</v>
      </c>
      <c r="BE369" s="148">
        <f>IF(N369="základní",J369,0)</f>
        <v>0</v>
      </c>
      <c r="BF369" s="148">
        <f>IF(N369="snížená",J369,0)</f>
        <v>0</v>
      </c>
      <c r="BG369" s="148">
        <f>IF(N369="zákl. přenesená",J369,0)</f>
        <v>0</v>
      </c>
      <c r="BH369" s="148">
        <f>IF(N369="sníž. přenesená",J369,0)</f>
        <v>0</v>
      </c>
      <c r="BI369" s="148">
        <f>IF(N369="nulová",J369,0)</f>
        <v>0</v>
      </c>
      <c r="BJ369" s="12" t="s">
        <v>8</v>
      </c>
      <c r="BK369" s="148">
        <f>ROUND(I369*H369,0)</f>
        <v>0</v>
      </c>
      <c r="BL369" s="12" t="s">
        <v>91</v>
      </c>
      <c r="BM369" s="147" t="s">
        <v>560</v>
      </c>
    </row>
    <row r="370" spans="2:65" s="150" customFormat="1" x14ac:dyDescent="0.2">
      <c r="B370" s="149"/>
      <c r="D370" s="151" t="s">
        <v>244</v>
      </c>
      <c r="E370" s="152" t="s">
        <v>1</v>
      </c>
      <c r="F370" s="153" t="s">
        <v>561</v>
      </c>
      <c r="H370" s="154">
        <v>29.617999999999999</v>
      </c>
      <c r="I370" s="5"/>
      <c r="L370" s="149"/>
      <c r="M370" s="155"/>
      <c r="T370" s="156"/>
      <c r="AT370" s="152" t="s">
        <v>244</v>
      </c>
      <c r="AU370" s="152" t="s">
        <v>85</v>
      </c>
      <c r="AV370" s="150" t="s">
        <v>85</v>
      </c>
      <c r="AW370" s="150" t="s">
        <v>33</v>
      </c>
      <c r="AX370" s="150" t="s">
        <v>77</v>
      </c>
      <c r="AY370" s="152" t="s">
        <v>236</v>
      </c>
    </row>
    <row r="371" spans="2:65" s="150" customFormat="1" x14ac:dyDescent="0.2">
      <c r="B371" s="149"/>
      <c r="D371" s="151" t="s">
        <v>244</v>
      </c>
      <c r="E371" s="152" t="s">
        <v>1</v>
      </c>
      <c r="F371" s="153" t="s">
        <v>562</v>
      </c>
      <c r="H371" s="154">
        <v>27.544</v>
      </c>
      <c r="I371" s="5"/>
      <c r="L371" s="149"/>
      <c r="M371" s="155"/>
      <c r="T371" s="156"/>
      <c r="AT371" s="152" t="s">
        <v>244</v>
      </c>
      <c r="AU371" s="152" t="s">
        <v>85</v>
      </c>
      <c r="AV371" s="150" t="s">
        <v>85</v>
      </c>
      <c r="AW371" s="150" t="s">
        <v>33</v>
      </c>
      <c r="AX371" s="150" t="s">
        <v>77</v>
      </c>
      <c r="AY371" s="152" t="s">
        <v>236</v>
      </c>
    </row>
    <row r="372" spans="2:65" s="150" customFormat="1" x14ac:dyDescent="0.2">
      <c r="B372" s="149"/>
      <c r="D372" s="151" t="s">
        <v>244</v>
      </c>
      <c r="E372" s="152" t="s">
        <v>1</v>
      </c>
      <c r="F372" s="153" t="s">
        <v>563</v>
      </c>
      <c r="H372" s="154">
        <v>179.196</v>
      </c>
      <c r="I372" s="5"/>
      <c r="L372" s="149"/>
      <c r="M372" s="155"/>
      <c r="T372" s="156"/>
      <c r="AT372" s="152" t="s">
        <v>244</v>
      </c>
      <c r="AU372" s="152" t="s">
        <v>85</v>
      </c>
      <c r="AV372" s="150" t="s">
        <v>85</v>
      </c>
      <c r="AW372" s="150" t="s">
        <v>33</v>
      </c>
      <c r="AX372" s="150" t="s">
        <v>77</v>
      </c>
      <c r="AY372" s="152" t="s">
        <v>236</v>
      </c>
    </row>
    <row r="373" spans="2:65" s="150" customFormat="1" x14ac:dyDescent="0.2">
      <c r="B373" s="149"/>
      <c r="D373" s="151" t="s">
        <v>244</v>
      </c>
      <c r="E373" s="152" t="s">
        <v>1</v>
      </c>
      <c r="F373" s="153" t="s">
        <v>564</v>
      </c>
      <c r="H373" s="154">
        <v>50.079000000000001</v>
      </c>
      <c r="I373" s="5"/>
      <c r="L373" s="149"/>
      <c r="M373" s="155"/>
      <c r="T373" s="156"/>
      <c r="AT373" s="152" t="s">
        <v>244</v>
      </c>
      <c r="AU373" s="152" t="s">
        <v>85</v>
      </c>
      <c r="AV373" s="150" t="s">
        <v>85</v>
      </c>
      <c r="AW373" s="150" t="s">
        <v>33</v>
      </c>
      <c r="AX373" s="150" t="s">
        <v>77</v>
      </c>
      <c r="AY373" s="152" t="s">
        <v>236</v>
      </c>
    </row>
    <row r="374" spans="2:65" s="150" customFormat="1" x14ac:dyDescent="0.2">
      <c r="B374" s="149"/>
      <c r="D374" s="151" t="s">
        <v>244</v>
      </c>
      <c r="E374" s="152" t="s">
        <v>1</v>
      </c>
      <c r="F374" s="153" t="s">
        <v>402</v>
      </c>
      <c r="H374" s="154">
        <v>7.02</v>
      </c>
      <c r="I374" s="5"/>
      <c r="L374" s="149"/>
      <c r="M374" s="155"/>
      <c r="T374" s="156"/>
      <c r="AT374" s="152" t="s">
        <v>244</v>
      </c>
      <c r="AU374" s="152" t="s">
        <v>85</v>
      </c>
      <c r="AV374" s="150" t="s">
        <v>85</v>
      </c>
      <c r="AW374" s="150" t="s">
        <v>33</v>
      </c>
      <c r="AX374" s="150" t="s">
        <v>77</v>
      </c>
      <c r="AY374" s="152" t="s">
        <v>236</v>
      </c>
    </row>
    <row r="375" spans="2:65" s="150" customFormat="1" x14ac:dyDescent="0.2">
      <c r="B375" s="149"/>
      <c r="D375" s="151" t="s">
        <v>244</v>
      </c>
      <c r="E375" s="152" t="s">
        <v>1</v>
      </c>
      <c r="F375" s="153" t="s">
        <v>565</v>
      </c>
      <c r="H375" s="154">
        <v>55.357999999999997</v>
      </c>
      <c r="I375" s="5"/>
      <c r="L375" s="149"/>
      <c r="M375" s="155"/>
      <c r="T375" s="156"/>
      <c r="AT375" s="152" t="s">
        <v>244</v>
      </c>
      <c r="AU375" s="152" t="s">
        <v>85</v>
      </c>
      <c r="AV375" s="150" t="s">
        <v>85</v>
      </c>
      <c r="AW375" s="150" t="s">
        <v>33</v>
      </c>
      <c r="AX375" s="150" t="s">
        <v>77</v>
      </c>
      <c r="AY375" s="152" t="s">
        <v>236</v>
      </c>
    </row>
    <row r="376" spans="2:65" s="150" customFormat="1" x14ac:dyDescent="0.2">
      <c r="B376" s="149"/>
      <c r="D376" s="151" t="s">
        <v>244</v>
      </c>
      <c r="E376" s="152" t="s">
        <v>1</v>
      </c>
      <c r="F376" s="153" t="s">
        <v>455</v>
      </c>
      <c r="H376" s="154">
        <v>-3.927</v>
      </c>
      <c r="I376" s="5"/>
      <c r="L376" s="149"/>
      <c r="M376" s="155"/>
      <c r="T376" s="156"/>
      <c r="AT376" s="152" t="s">
        <v>244</v>
      </c>
      <c r="AU376" s="152" t="s">
        <v>85</v>
      </c>
      <c r="AV376" s="150" t="s">
        <v>85</v>
      </c>
      <c r="AW376" s="150" t="s">
        <v>33</v>
      </c>
      <c r="AX376" s="150" t="s">
        <v>77</v>
      </c>
      <c r="AY376" s="152" t="s">
        <v>236</v>
      </c>
    </row>
    <row r="377" spans="2:65" s="150" customFormat="1" x14ac:dyDescent="0.2">
      <c r="B377" s="149"/>
      <c r="D377" s="151" t="s">
        <v>244</v>
      </c>
      <c r="E377" s="152" t="s">
        <v>1</v>
      </c>
      <c r="F377" s="153" t="s">
        <v>456</v>
      </c>
      <c r="H377" s="154">
        <v>-4.4720000000000004</v>
      </c>
      <c r="I377" s="5"/>
      <c r="L377" s="149"/>
      <c r="M377" s="155"/>
      <c r="T377" s="156"/>
      <c r="AT377" s="152" t="s">
        <v>244</v>
      </c>
      <c r="AU377" s="152" t="s">
        <v>85</v>
      </c>
      <c r="AV377" s="150" t="s">
        <v>85</v>
      </c>
      <c r="AW377" s="150" t="s">
        <v>33</v>
      </c>
      <c r="AX377" s="150" t="s">
        <v>77</v>
      </c>
      <c r="AY377" s="152" t="s">
        <v>236</v>
      </c>
    </row>
    <row r="378" spans="2:65" s="150" customFormat="1" x14ac:dyDescent="0.2">
      <c r="B378" s="149"/>
      <c r="D378" s="151" t="s">
        <v>244</v>
      </c>
      <c r="E378" s="152" t="s">
        <v>1</v>
      </c>
      <c r="F378" s="153" t="s">
        <v>457</v>
      </c>
      <c r="H378" s="154">
        <v>-2.31</v>
      </c>
      <c r="I378" s="5"/>
      <c r="L378" s="149"/>
      <c r="M378" s="155"/>
      <c r="T378" s="156"/>
      <c r="AT378" s="152" t="s">
        <v>244</v>
      </c>
      <c r="AU378" s="152" t="s">
        <v>85</v>
      </c>
      <c r="AV378" s="150" t="s">
        <v>85</v>
      </c>
      <c r="AW378" s="150" t="s">
        <v>33</v>
      </c>
      <c r="AX378" s="150" t="s">
        <v>77</v>
      </c>
      <c r="AY378" s="152" t="s">
        <v>236</v>
      </c>
    </row>
    <row r="379" spans="2:65" s="158" customFormat="1" x14ac:dyDescent="0.2">
      <c r="B379" s="157"/>
      <c r="D379" s="151" t="s">
        <v>244</v>
      </c>
      <c r="E379" s="159" t="s">
        <v>1</v>
      </c>
      <c r="F379" s="160" t="s">
        <v>403</v>
      </c>
      <c r="H379" s="161">
        <v>338.10599999999999</v>
      </c>
      <c r="I379" s="6"/>
      <c r="L379" s="157"/>
      <c r="M379" s="162"/>
      <c r="T379" s="163"/>
      <c r="AT379" s="159" t="s">
        <v>244</v>
      </c>
      <c r="AU379" s="159" t="s">
        <v>85</v>
      </c>
      <c r="AV379" s="158" t="s">
        <v>88</v>
      </c>
      <c r="AW379" s="158" t="s">
        <v>33</v>
      </c>
      <c r="AX379" s="158" t="s">
        <v>77</v>
      </c>
      <c r="AY379" s="159" t="s">
        <v>236</v>
      </c>
    </row>
    <row r="380" spans="2:65" s="150" customFormat="1" x14ac:dyDescent="0.2">
      <c r="B380" s="149"/>
      <c r="D380" s="151" t="s">
        <v>244</v>
      </c>
      <c r="E380" s="152" t="s">
        <v>1</v>
      </c>
      <c r="F380" s="153" t="s">
        <v>441</v>
      </c>
      <c r="H380" s="154">
        <v>7.7329999999999997</v>
      </c>
      <c r="I380" s="5"/>
      <c r="L380" s="149"/>
      <c r="M380" s="155"/>
      <c r="T380" s="156"/>
      <c r="AT380" s="152" t="s">
        <v>244</v>
      </c>
      <c r="AU380" s="152" t="s">
        <v>85</v>
      </c>
      <c r="AV380" s="150" t="s">
        <v>85</v>
      </c>
      <c r="AW380" s="150" t="s">
        <v>33</v>
      </c>
      <c r="AX380" s="150" t="s">
        <v>77</v>
      </c>
      <c r="AY380" s="152" t="s">
        <v>236</v>
      </c>
    </row>
    <row r="381" spans="2:65" s="150" customFormat="1" x14ac:dyDescent="0.2">
      <c r="B381" s="149"/>
      <c r="D381" s="151" t="s">
        <v>244</v>
      </c>
      <c r="E381" s="152" t="s">
        <v>1</v>
      </c>
      <c r="F381" s="153" t="s">
        <v>449</v>
      </c>
      <c r="H381" s="154">
        <v>6.4950000000000001</v>
      </c>
      <c r="I381" s="5"/>
      <c r="L381" s="149"/>
      <c r="M381" s="155"/>
      <c r="T381" s="156"/>
      <c r="AT381" s="152" t="s">
        <v>244</v>
      </c>
      <c r="AU381" s="152" t="s">
        <v>85</v>
      </c>
      <c r="AV381" s="150" t="s">
        <v>85</v>
      </c>
      <c r="AW381" s="150" t="s">
        <v>33</v>
      </c>
      <c r="AX381" s="150" t="s">
        <v>77</v>
      </c>
      <c r="AY381" s="152" t="s">
        <v>236</v>
      </c>
    </row>
    <row r="382" spans="2:65" s="150" customFormat="1" x14ac:dyDescent="0.2">
      <c r="B382" s="149"/>
      <c r="D382" s="151" t="s">
        <v>244</v>
      </c>
      <c r="E382" s="152" t="s">
        <v>1</v>
      </c>
      <c r="F382" s="153" t="s">
        <v>458</v>
      </c>
      <c r="H382" s="154">
        <v>74.540999999999997</v>
      </c>
      <c r="I382" s="5"/>
      <c r="L382" s="149"/>
      <c r="M382" s="155"/>
      <c r="T382" s="156"/>
      <c r="AT382" s="152" t="s">
        <v>244</v>
      </c>
      <c r="AU382" s="152" t="s">
        <v>85</v>
      </c>
      <c r="AV382" s="150" t="s">
        <v>85</v>
      </c>
      <c r="AW382" s="150" t="s">
        <v>33</v>
      </c>
      <c r="AX382" s="150" t="s">
        <v>77</v>
      </c>
      <c r="AY382" s="152" t="s">
        <v>236</v>
      </c>
    </row>
    <row r="383" spans="2:65" s="158" customFormat="1" x14ac:dyDescent="0.2">
      <c r="B383" s="157"/>
      <c r="D383" s="151" t="s">
        <v>244</v>
      </c>
      <c r="E383" s="159" t="s">
        <v>1</v>
      </c>
      <c r="F383" s="160" t="s">
        <v>442</v>
      </c>
      <c r="H383" s="161">
        <v>88.769000000000005</v>
      </c>
      <c r="I383" s="6"/>
      <c r="L383" s="157"/>
      <c r="M383" s="162"/>
      <c r="T383" s="163"/>
      <c r="AT383" s="159" t="s">
        <v>244</v>
      </c>
      <c r="AU383" s="159" t="s">
        <v>85</v>
      </c>
      <c r="AV383" s="158" t="s">
        <v>88</v>
      </c>
      <c r="AW383" s="158" t="s">
        <v>33</v>
      </c>
      <c r="AX383" s="158" t="s">
        <v>77</v>
      </c>
      <c r="AY383" s="159" t="s">
        <v>236</v>
      </c>
    </row>
    <row r="384" spans="2:65" s="150" customFormat="1" x14ac:dyDescent="0.2">
      <c r="B384" s="149"/>
      <c r="D384" s="151" t="s">
        <v>244</v>
      </c>
      <c r="E384" s="152" t="s">
        <v>1</v>
      </c>
      <c r="F384" s="153" t="s">
        <v>443</v>
      </c>
      <c r="H384" s="154">
        <v>4.03</v>
      </c>
      <c r="I384" s="5"/>
      <c r="L384" s="149"/>
      <c r="M384" s="155"/>
      <c r="T384" s="156"/>
      <c r="AT384" s="152" t="s">
        <v>244</v>
      </c>
      <c r="AU384" s="152" t="s">
        <v>85</v>
      </c>
      <c r="AV384" s="150" t="s">
        <v>85</v>
      </c>
      <c r="AW384" s="150" t="s">
        <v>33</v>
      </c>
      <c r="AX384" s="150" t="s">
        <v>77</v>
      </c>
      <c r="AY384" s="152" t="s">
        <v>236</v>
      </c>
    </row>
    <row r="385" spans="2:51" s="150" customFormat="1" x14ac:dyDescent="0.2">
      <c r="B385" s="149"/>
      <c r="D385" s="151" t="s">
        <v>244</v>
      </c>
      <c r="E385" s="152" t="s">
        <v>1</v>
      </c>
      <c r="F385" s="153" t="s">
        <v>450</v>
      </c>
      <c r="H385" s="154">
        <v>3.0630000000000002</v>
      </c>
      <c r="I385" s="5"/>
      <c r="L385" s="149"/>
      <c r="M385" s="155"/>
      <c r="T385" s="156"/>
      <c r="AT385" s="152" t="s">
        <v>244</v>
      </c>
      <c r="AU385" s="152" t="s">
        <v>85</v>
      </c>
      <c r="AV385" s="150" t="s">
        <v>85</v>
      </c>
      <c r="AW385" s="150" t="s">
        <v>33</v>
      </c>
      <c r="AX385" s="150" t="s">
        <v>77</v>
      </c>
      <c r="AY385" s="152" t="s">
        <v>236</v>
      </c>
    </row>
    <row r="386" spans="2:51" s="150" customFormat="1" x14ac:dyDescent="0.2">
      <c r="B386" s="149"/>
      <c r="D386" s="151" t="s">
        <v>244</v>
      </c>
      <c r="E386" s="152" t="s">
        <v>1</v>
      </c>
      <c r="F386" s="153" t="s">
        <v>459</v>
      </c>
      <c r="H386" s="154">
        <v>42.713999999999999</v>
      </c>
      <c r="I386" s="5"/>
      <c r="L386" s="149"/>
      <c r="M386" s="155"/>
      <c r="T386" s="156"/>
      <c r="AT386" s="152" t="s">
        <v>244</v>
      </c>
      <c r="AU386" s="152" t="s">
        <v>85</v>
      </c>
      <c r="AV386" s="150" t="s">
        <v>85</v>
      </c>
      <c r="AW386" s="150" t="s">
        <v>33</v>
      </c>
      <c r="AX386" s="150" t="s">
        <v>77</v>
      </c>
      <c r="AY386" s="152" t="s">
        <v>236</v>
      </c>
    </row>
    <row r="387" spans="2:51" s="150" customFormat="1" x14ac:dyDescent="0.2">
      <c r="B387" s="149"/>
      <c r="D387" s="151" t="s">
        <v>244</v>
      </c>
      <c r="E387" s="152" t="s">
        <v>1</v>
      </c>
      <c r="F387" s="153" t="s">
        <v>460</v>
      </c>
      <c r="H387" s="154">
        <v>-2.6</v>
      </c>
      <c r="I387" s="5"/>
      <c r="L387" s="149"/>
      <c r="M387" s="155"/>
      <c r="T387" s="156"/>
      <c r="AT387" s="152" t="s">
        <v>244</v>
      </c>
      <c r="AU387" s="152" t="s">
        <v>85</v>
      </c>
      <c r="AV387" s="150" t="s">
        <v>85</v>
      </c>
      <c r="AW387" s="150" t="s">
        <v>33</v>
      </c>
      <c r="AX387" s="150" t="s">
        <v>77</v>
      </c>
      <c r="AY387" s="152" t="s">
        <v>236</v>
      </c>
    </row>
    <row r="388" spans="2:51" s="150" customFormat="1" x14ac:dyDescent="0.2">
      <c r="B388" s="149"/>
      <c r="D388" s="151" t="s">
        <v>244</v>
      </c>
      <c r="E388" s="152" t="s">
        <v>1</v>
      </c>
      <c r="F388" s="153" t="s">
        <v>461</v>
      </c>
      <c r="H388" s="154">
        <v>-3.19</v>
      </c>
      <c r="I388" s="5"/>
      <c r="L388" s="149"/>
      <c r="M388" s="155"/>
      <c r="T388" s="156"/>
      <c r="AT388" s="152" t="s">
        <v>244</v>
      </c>
      <c r="AU388" s="152" t="s">
        <v>85</v>
      </c>
      <c r="AV388" s="150" t="s">
        <v>85</v>
      </c>
      <c r="AW388" s="150" t="s">
        <v>33</v>
      </c>
      <c r="AX388" s="150" t="s">
        <v>77</v>
      </c>
      <c r="AY388" s="152" t="s">
        <v>236</v>
      </c>
    </row>
    <row r="389" spans="2:51" s="158" customFormat="1" x14ac:dyDescent="0.2">
      <c r="B389" s="157"/>
      <c r="D389" s="151" t="s">
        <v>244</v>
      </c>
      <c r="E389" s="159" t="s">
        <v>1</v>
      </c>
      <c r="F389" s="160" t="s">
        <v>444</v>
      </c>
      <c r="H389" s="161">
        <v>44.017000000000003</v>
      </c>
      <c r="I389" s="6"/>
      <c r="L389" s="157"/>
      <c r="M389" s="162"/>
      <c r="T389" s="163"/>
      <c r="AT389" s="159" t="s">
        <v>244</v>
      </c>
      <c r="AU389" s="159" t="s">
        <v>85</v>
      </c>
      <c r="AV389" s="158" t="s">
        <v>88</v>
      </c>
      <c r="AW389" s="158" t="s">
        <v>33</v>
      </c>
      <c r="AX389" s="158" t="s">
        <v>77</v>
      </c>
      <c r="AY389" s="159" t="s">
        <v>236</v>
      </c>
    </row>
    <row r="390" spans="2:51" s="150" customFormat="1" x14ac:dyDescent="0.2">
      <c r="B390" s="149"/>
      <c r="D390" s="151" t="s">
        <v>244</v>
      </c>
      <c r="E390" s="152" t="s">
        <v>1</v>
      </c>
      <c r="F390" s="153" t="s">
        <v>566</v>
      </c>
      <c r="H390" s="154">
        <v>30.523</v>
      </c>
      <c r="I390" s="5"/>
      <c r="L390" s="149"/>
      <c r="M390" s="155"/>
      <c r="T390" s="156"/>
      <c r="AT390" s="152" t="s">
        <v>244</v>
      </c>
      <c r="AU390" s="152" t="s">
        <v>85</v>
      </c>
      <c r="AV390" s="150" t="s">
        <v>85</v>
      </c>
      <c r="AW390" s="150" t="s">
        <v>33</v>
      </c>
      <c r="AX390" s="150" t="s">
        <v>77</v>
      </c>
      <c r="AY390" s="152" t="s">
        <v>236</v>
      </c>
    </row>
    <row r="391" spans="2:51" s="150" customFormat="1" x14ac:dyDescent="0.2">
      <c r="B391" s="149"/>
      <c r="D391" s="151" t="s">
        <v>244</v>
      </c>
      <c r="E391" s="152" t="s">
        <v>1</v>
      </c>
      <c r="F391" s="153" t="s">
        <v>567</v>
      </c>
      <c r="H391" s="154">
        <v>24.417999999999999</v>
      </c>
      <c r="I391" s="5"/>
      <c r="L391" s="149"/>
      <c r="M391" s="155"/>
      <c r="T391" s="156"/>
      <c r="AT391" s="152" t="s">
        <v>244</v>
      </c>
      <c r="AU391" s="152" t="s">
        <v>85</v>
      </c>
      <c r="AV391" s="150" t="s">
        <v>85</v>
      </c>
      <c r="AW391" s="150" t="s">
        <v>33</v>
      </c>
      <c r="AX391" s="150" t="s">
        <v>77</v>
      </c>
      <c r="AY391" s="152" t="s">
        <v>236</v>
      </c>
    </row>
    <row r="392" spans="2:51" s="150" customFormat="1" x14ac:dyDescent="0.2">
      <c r="B392" s="149"/>
      <c r="D392" s="151" t="s">
        <v>244</v>
      </c>
      <c r="E392" s="152" t="s">
        <v>1</v>
      </c>
      <c r="F392" s="153" t="s">
        <v>568</v>
      </c>
      <c r="H392" s="154">
        <v>226.23699999999999</v>
      </c>
      <c r="I392" s="5"/>
      <c r="L392" s="149"/>
      <c r="M392" s="155"/>
      <c r="T392" s="156"/>
      <c r="AT392" s="152" t="s">
        <v>244</v>
      </c>
      <c r="AU392" s="152" t="s">
        <v>85</v>
      </c>
      <c r="AV392" s="150" t="s">
        <v>85</v>
      </c>
      <c r="AW392" s="150" t="s">
        <v>33</v>
      </c>
      <c r="AX392" s="150" t="s">
        <v>77</v>
      </c>
      <c r="AY392" s="152" t="s">
        <v>236</v>
      </c>
    </row>
    <row r="393" spans="2:51" s="150" customFormat="1" x14ac:dyDescent="0.2">
      <c r="B393" s="149"/>
      <c r="D393" s="151" t="s">
        <v>244</v>
      </c>
      <c r="E393" s="152" t="s">
        <v>1</v>
      </c>
      <c r="F393" s="153" t="s">
        <v>463</v>
      </c>
      <c r="H393" s="154">
        <v>-19.14</v>
      </c>
      <c r="I393" s="5"/>
      <c r="L393" s="149"/>
      <c r="M393" s="155"/>
      <c r="T393" s="156"/>
      <c r="AT393" s="152" t="s">
        <v>244</v>
      </c>
      <c r="AU393" s="152" t="s">
        <v>85</v>
      </c>
      <c r="AV393" s="150" t="s">
        <v>85</v>
      </c>
      <c r="AW393" s="150" t="s">
        <v>33</v>
      </c>
      <c r="AX393" s="150" t="s">
        <v>77</v>
      </c>
      <c r="AY393" s="152" t="s">
        <v>236</v>
      </c>
    </row>
    <row r="394" spans="2:51" s="150" customFormat="1" x14ac:dyDescent="0.2">
      <c r="B394" s="149"/>
      <c r="D394" s="151" t="s">
        <v>244</v>
      </c>
      <c r="E394" s="152" t="s">
        <v>1</v>
      </c>
      <c r="F394" s="153" t="s">
        <v>464</v>
      </c>
      <c r="H394" s="154">
        <v>-2.1</v>
      </c>
      <c r="I394" s="5"/>
      <c r="L394" s="149"/>
      <c r="M394" s="155"/>
      <c r="T394" s="156"/>
      <c r="AT394" s="152" t="s">
        <v>244</v>
      </c>
      <c r="AU394" s="152" t="s">
        <v>85</v>
      </c>
      <c r="AV394" s="150" t="s">
        <v>85</v>
      </c>
      <c r="AW394" s="150" t="s">
        <v>33</v>
      </c>
      <c r="AX394" s="150" t="s">
        <v>77</v>
      </c>
      <c r="AY394" s="152" t="s">
        <v>236</v>
      </c>
    </row>
    <row r="395" spans="2:51" s="150" customFormat="1" x14ac:dyDescent="0.2">
      <c r="B395" s="149"/>
      <c r="D395" s="151" t="s">
        <v>244</v>
      </c>
      <c r="E395" s="152" t="s">
        <v>1</v>
      </c>
      <c r="F395" s="153" t="s">
        <v>465</v>
      </c>
      <c r="H395" s="154">
        <v>-7.1280000000000001</v>
      </c>
      <c r="I395" s="5"/>
      <c r="L395" s="149"/>
      <c r="M395" s="155"/>
      <c r="T395" s="156"/>
      <c r="AT395" s="152" t="s">
        <v>244</v>
      </c>
      <c r="AU395" s="152" t="s">
        <v>85</v>
      </c>
      <c r="AV395" s="150" t="s">
        <v>85</v>
      </c>
      <c r="AW395" s="150" t="s">
        <v>33</v>
      </c>
      <c r="AX395" s="150" t="s">
        <v>77</v>
      </c>
      <c r="AY395" s="152" t="s">
        <v>236</v>
      </c>
    </row>
    <row r="396" spans="2:51" s="150" customFormat="1" x14ac:dyDescent="0.2">
      <c r="B396" s="149"/>
      <c r="D396" s="151" t="s">
        <v>244</v>
      </c>
      <c r="E396" s="152" t="s">
        <v>1</v>
      </c>
      <c r="F396" s="153" t="s">
        <v>466</v>
      </c>
      <c r="H396" s="154">
        <v>-12.012</v>
      </c>
      <c r="I396" s="5"/>
      <c r="L396" s="149"/>
      <c r="M396" s="155"/>
      <c r="T396" s="156"/>
      <c r="AT396" s="152" t="s">
        <v>244</v>
      </c>
      <c r="AU396" s="152" t="s">
        <v>85</v>
      </c>
      <c r="AV396" s="150" t="s">
        <v>85</v>
      </c>
      <c r="AW396" s="150" t="s">
        <v>33</v>
      </c>
      <c r="AX396" s="150" t="s">
        <v>77</v>
      </c>
      <c r="AY396" s="152" t="s">
        <v>236</v>
      </c>
    </row>
    <row r="397" spans="2:51" s="150" customFormat="1" x14ac:dyDescent="0.2">
      <c r="B397" s="149"/>
      <c r="D397" s="151" t="s">
        <v>244</v>
      </c>
      <c r="E397" s="152" t="s">
        <v>1</v>
      </c>
      <c r="F397" s="153" t="s">
        <v>467</v>
      </c>
      <c r="H397" s="154">
        <v>-4.2119999999999997</v>
      </c>
      <c r="I397" s="5"/>
      <c r="L397" s="149"/>
      <c r="M397" s="155"/>
      <c r="T397" s="156"/>
      <c r="AT397" s="152" t="s">
        <v>244</v>
      </c>
      <c r="AU397" s="152" t="s">
        <v>85</v>
      </c>
      <c r="AV397" s="150" t="s">
        <v>85</v>
      </c>
      <c r="AW397" s="150" t="s">
        <v>33</v>
      </c>
      <c r="AX397" s="150" t="s">
        <v>77</v>
      </c>
      <c r="AY397" s="152" t="s">
        <v>236</v>
      </c>
    </row>
    <row r="398" spans="2:51" s="150" customFormat="1" x14ac:dyDescent="0.2">
      <c r="B398" s="149"/>
      <c r="D398" s="151" t="s">
        <v>244</v>
      </c>
      <c r="E398" s="152" t="s">
        <v>1</v>
      </c>
      <c r="F398" s="153" t="s">
        <v>569</v>
      </c>
      <c r="H398" s="154">
        <v>70.891999999999996</v>
      </c>
      <c r="I398" s="5"/>
      <c r="L398" s="149"/>
      <c r="M398" s="155"/>
      <c r="T398" s="156"/>
      <c r="AT398" s="152" t="s">
        <v>244</v>
      </c>
      <c r="AU398" s="152" t="s">
        <v>85</v>
      </c>
      <c r="AV398" s="150" t="s">
        <v>85</v>
      </c>
      <c r="AW398" s="150" t="s">
        <v>33</v>
      </c>
      <c r="AX398" s="150" t="s">
        <v>77</v>
      </c>
      <c r="AY398" s="152" t="s">
        <v>236</v>
      </c>
    </row>
    <row r="399" spans="2:51" s="158" customFormat="1" x14ac:dyDescent="0.2">
      <c r="B399" s="157"/>
      <c r="D399" s="151" t="s">
        <v>244</v>
      </c>
      <c r="E399" s="159" t="s">
        <v>1</v>
      </c>
      <c r="F399" s="160" t="s">
        <v>446</v>
      </c>
      <c r="H399" s="161">
        <v>307.47800000000001</v>
      </c>
      <c r="I399" s="6"/>
      <c r="L399" s="157"/>
      <c r="M399" s="162"/>
      <c r="T399" s="163"/>
      <c r="AT399" s="159" t="s">
        <v>244</v>
      </c>
      <c r="AU399" s="159" t="s">
        <v>85</v>
      </c>
      <c r="AV399" s="158" t="s">
        <v>88</v>
      </c>
      <c r="AW399" s="158" t="s">
        <v>33</v>
      </c>
      <c r="AX399" s="158" t="s">
        <v>77</v>
      </c>
      <c r="AY399" s="159" t="s">
        <v>236</v>
      </c>
    </row>
    <row r="400" spans="2:51" s="174" customFormat="1" x14ac:dyDescent="0.2">
      <c r="B400" s="173"/>
      <c r="D400" s="151" t="s">
        <v>244</v>
      </c>
      <c r="E400" s="175" t="s">
        <v>100</v>
      </c>
      <c r="F400" s="176" t="s">
        <v>371</v>
      </c>
      <c r="H400" s="177">
        <v>778.37</v>
      </c>
      <c r="I400" s="8"/>
      <c r="L400" s="173"/>
      <c r="M400" s="178"/>
      <c r="T400" s="179"/>
      <c r="AT400" s="175" t="s">
        <v>244</v>
      </c>
      <c r="AU400" s="175" t="s">
        <v>85</v>
      </c>
      <c r="AV400" s="174" t="s">
        <v>91</v>
      </c>
      <c r="AW400" s="174" t="s">
        <v>33</v>
      </c>
      <c r="AX400" s="174" t="s">
        <v>8</v>
      </c>
      <c r="AY400" s="175" t="s">
        <v>236</v>
      </c>
    </row>
    <row r="401" spans="2:65" s="25" customFormat="1" ht="21.75" customHeight="1" x14ac:dyDescent="0.2">
      <c r="B401" s="24"/>
      <c r="C401" s="137" t="s">
        <v>570</v>
      </c>
      <c r="D401" s="137" t="s">
        <v>238</v>
      </c>
      <c r="E401" s="138" t="s">
        <v>571</v>
      </c>
      <c r="F401" s="139" t="s">
        <v>572</v>
      </c>
      <c r="G401" s="140" t="s">
        <v>312</v>
      </c>
      <c r="H401" s="141">
        <v>3</v>
      </c>
      <c r="I401" s="4"/>
      <c r="J401" s="142">
        <f>ROUND(I401*H401,0)</f>
        <v>0</v>
      </c>
      <c r="K401" s="139" t="s">
        <v>242</v>
      </c>
      <c r="L401" s="24"/>
      <c r="M401" s="143" t="s">
        <v>1</v>
      </c>
      <c r="N401" s="144" t="s">
        <v>42</v>
      </c>
      <c r="P401" s="145">
        <f>O401*H401</f>
        <v>0</v>
      </c>
      <c r="Q401" s="145">
        <v>4.684E-2</v>
      </c>
      <c r="R401" s="145">
        <f>Q401*H401</f>
        <v>0.14052000000000001</v>
      </c>
      <c r="S401" s="145">
        <v>0</v>
      </c>
      <c r="T401" s="146">
        <f>S401*H401</f>
        <v>0</v>
      </c>
      <c r="AR401" s="147" t="s">
        <v>91</v>
      </c>
      <c r="AT401" s="147" t="s">
        <v>238</v>
      </c>
      <c r="AU401" s="147" t="s">
        <v>85</v>
      </c>
      <c r="AY401" s="12" t="s">
        <v>236</v>
      </c>
      <c r="BE401" s="148">
        <f>IF(N401="základní",J401,0)</f>
        <v>0</v>
      </c>
      <c r="BF401" s="148">
        <f>IF(N401="snížená",J401,0)</f>
        <v>0</v>
      </c>
      <c r="BG401" s="148">
        <f>IF(N401="zákl. přenesená",J401,0)</f>
        <v>0</v>
      </c>
      <c r="BH401" s="148">
        <f>IF(N401="sníž. přenesená",J401,0)</f>
        <v>0</v>
      </c>
      <c r="BI401" s="148">
        <f>IF(N401="nulová",J401,0)</f>
        <v>0</v>
      </c>
      <c r="BJ401" s="12" t="s">
        <v>8</v>
      </c>
      <c r="BK401" s="148">
        <f>ROUND(I401*H401,0)</f>
        <v>0</v>
      </c>
      <c r="BL401" s="12" t="s">
        <v>91</v>
      </c>
      <c r="BM401" s="147" t="s">
        <v>573</v>
      </c>
    </row>
    <row r="402" spans="2:65" s="150" customFormat="1" x14ac:dyDescent="0.2">
      <c r="B402" s="149"/>
      <c r="D402" s="151" t="s">
        <v>244</v>
      </c>
      <c r="E402" s="152" t="s">
        <v>1</v>
      </c>
      <c r="F402" s="153" t="s">
        <v>574</v>
      </c>
      <c r="H402" s="154">
        <v>2</v>
      </c>
      <c r="I402" s="5"/>
      <c r="L402" s="149"/>
      <c r="M402" s="155"/>
      <c r="T402" s="156"/>
      <c r="AT402" s="152" t="s">
        <v>244</v>
      </c>
      <c r="AU402" s="152" t="s">
        <v>85</v>
      </c>
      <c r="AV402" s="150" t="s">
        <v>85</v>
      </c>
      <c r="AW402" s="150" t="s">
        <v>33</v>
      </c>
      <c r="AX402" s="150" t="s">
        <v>77</v>
      </c>
      <c r="AY402" s="152" t="s">
        <v>236</v>
      </c>
    </row>
    <row r="403" spans="2:65" s="150" customFormat="1" x14ac:dyDescent="0.2">
      <c r="B403" s="149"/>
      <c r="D403" s="151" t="s">
        <v>244</v>
      </c>
      <c r="E403" s="152" t="s">
        <v>1</v>
      </c>
      <c r="F403" s="153" t="s">
        <v>575</v>
      </c>
      <c r="H403" s="154">
        <v>1</v>
      </c>
      <c r="I403" s="5"/>
      <c r="L403" s="149"/>
      <c r="M403" s="155"/>
      <c r="T403" s="156"/>
      <c r="AT403" s="152" t="s">
        <v>244</v>
      </c>
      <c r="AU403" s="152" t="s">
        <v>85</v>
      </c>
      <c r="AV403" s="150" t="s">
        <v>85</v>
      </c>
      <c r="AW403" s="150" t="s">
        <v>33</v>
      </c>
      <c r="AX403" s="150" t="s">
        <v>77</v>
      </c>
      <c r="AY403" s="152" t="s">
        <v>236</v>
      </c>
    </row>
    <row r="404" spans="2:65" s="158" customFormat="1" x14ac:dyDescent="0.2">
      <c r="B404" s="157"/>
      <c r="D404" s="151" t="s">
        <v>244</v>
      </c>
      <c r="E404" s="159" t="s">
        <v>1</v>
      </c>
      <c r="F404" s="160" t="s">
        <v>253</v>
      </c>
      <c r="H404" s="161">
        <v>3</v>
      </c>
      <c r="I404" s="6"/>
      <c r="L404" s="157"/>
      <c r="M404" s="162"/>
      <c r="T404" s="163"/>
      <c r="AT404" s="159" t="s">
        <v>244</v>
      </c>
      <c r="AU404" s="159" t="s">
        <v>85</v>
      </c>
      <c r="AV404" s="158" t="s">
        <v>88</v>
      </c>
      <c r="AW404" s="158" t="s">
        <v>33</v>
      </c>
      <c r="AX404" s="158" t="s">
        <v>8</v>
      </c>
      <c r="AY404" s="159" t="s">
        <v>236</v>
      </c>
    </row>
    <row r="405" spans="2:65" s="25" customFormat="1" ht="24.2" customHeight="1" x14ac:dyDescent="0.2">
      <c r="B405" s="24"/>
      <c r="C405" s="164" t="s">
        <v>576</v>
      </c>
      <c r="D405" s="164" t="s">
        <v>327</v>
      </c>
      <c r="E405" s="165" t="s">
        <v>577</v>
      </c>
      <c r="F405" s="166" t="s">
        <v>578</v>
      </c>
      <c r="G405" s="167" t="s">
        <v>312</v>
      </c>
      <c r="H405" s="168">
        <v>3</v>
      </c>
      <c r="I405" s="7"/>
      <c r="J405" s="169">
        <f>ROUND(I405*H405,0)</f>
        <v>0</v>
      </c>
      <c r="K405" s="166" t="s">
        <v>242</v>
      </c>
      <c r="L405" s="170"/>
      <c r="M405" s="171" t="s">
        <v>1</v>
      </c>
      <c r="N405" s="172" t="s">
        <v>42</v>
      </c>
      <c r="P405" s="145">
        <f>O405*H405</f>
        <v>0</v>
      </c>
      <c r="Q405" s="145">
        <v>1.521E-2</v>
      </c>
      <c r="R405" s="145">
        <f>Q405*H405</f>
        <v>4.5629999999999997E-2</v>
      </c>
      <c r="S405" s="145">
        <v>0</v>
      </c>
      <c r="T405" s="146">
        <f>S405*H405</f>
        <v>0</v>
      </c>
      <c r="AR405" s="147" t="s">
        <v>259</v>
      </c>
      <c r="AT405" s="147" t="s">
        <v>327</v>
      </c>
      <c r="AU405" s="147" t="s">
        <v>85</v>
      </c>
      <c r="AY405" s="12" t="s">
        <v>236</v>
      </c>
      <c r="BE405" s="148">
        <f>IF(N405="základní",J405,0)</f>
        <v>0</v>
      </c>
      <c r="BF405" s="148">
        <f>IF(N405="snížená",J405,0)</f>
        <v>0</v>
      </c>
      <c r="BG405" s="148">
        <f>IF(N405="zákl. přenesená",J405,0)</f>
        <v>0</v>
      </c>
      <c r="BH405" s="148">
        <f>IF(N405="sníž. přenesená",J405,0)</f>
        <v>0</v>
      </c>
      <c r="BI405" s="148">
        <f>IF(N405="nulová",J405,0)</f>
        <v>0</v>
      </c>
      <c r="BJ405" s="12" t="s">
        <v>8</v>
      </c>
      <c r="BK405" s="148">
        <f>ROUND(I405*H405,0)</f>
        <v>0</v>
      </c>
      <c r="BL405" s="12" t="s">
        <v>91</v>
      </c>
      <c r="BM405" s="147" t="s">
        <v>579</v>
      </c>
    </row>
    <row r="406" spans="2:65" s="150" customFormat="1" x14ac:dyDescent="0.2">
      <c r="B406" s="149"/>
      <c r="D406" s="151" t="s">
        <v>244</v>
      </c>
      <c r="E406" s="152" t="s">
        <v>1</v>
      </c>
      <c r="F406" s="153" t="s">
        <v>574</v>
      </c>
      <c r="H406" s="154">
        <v>2</v>
      </c>
      <c r="I406" s="5"/>
      <c r="L406" s="149"/>
      <c r="M406" s="155"/>
      <c r="T406" s="156"/>
      <c r="AT406" s="152" t="s">
        <v>244</v>
      </c>
      <c r="AU406" s="152" t="s">
        <v>85</v>
      </c>
      <c r="AV406" s="150" t="s">
        <v>85</v>
      </c>
      <c r="AW406" s="150" t="s">
        <v>33</v>
      </c>
      <c r="AX406" s="150" t="s">
        <v>77</v>
      </c>
      <c r="AY406" s="152" t="s">
        <v>236</v>
      </c>
    </row>
    <row r="407" spans="2:65" s="150" customFormat="1" x14ac:dyDescent="0.2">
      <c r="B407" s="149"/>
      <c r="D407" s="151" t="s">
        <v>244</v>
      </c>
      <c r="E407" s="152" t="s">
        <v>1</v>
      </c>
      <c r="F407" s="153" t="s">
        <v>575</v>
      </c>
      <c r="H407" s="154">
        <v>1</v>
      </c>
      <c r="I407" s="5"/>
      <c r="L407" s="149"/>
      <c r="M407" s="155"/>
      <c r="T407" s="156"/>
      <c r="AT407" s="152" t="s">
        <v>244</v>
      </c>
      <c r="AU407" s="152" t="s">
        <v>85</v>
      </c>
      <c r="AV407" s="150" t="s">
        <v>85</v>
      </c>
      <c r="AW407" s="150" t="s">
        <v>33</v>
      </c>
      <c r="AX407" s="150" t="s">
        <v>77</v>
      </c>
      <c r="AY407" s="152" t="s">
        <v>236</v>
      </c>
    </row>
    <row r="408" spans="2:65" s="158" customFormat="1" x14ac:dyDescent="0.2">
      <c r="B408" s="157"/>
      <c r="D408" s="151" t="s">
        <v>244</v>
      </c>
      <c r="E408" s="159" t="s">
        <v>1</v>
      </c>
      <c r="F408" s="160" t="s">
        <v>253</v>
      </c>
      <c r="H408" s="161">
        <v>3</v>
      </c>
      <c r="I408" s="6"/>
      <c r="L408" s="157"/>
      <c r="M408" s="162"/>
      <c r="T408" s="163"/>
      <c r="AT408" s="159" t="s">
        <v>244</v>
      </c>
      <c r="AU408" s="159" t="s">
        <v>85</v>
      </c>
      <c r="AV408" s="158" t="s">
        <v>88</v>
      </c>
      <c r="AW408" s="158" t="s">
        <v>33</v>
      </c>
      <c r="AX408" s="158" t="s">
        <v>8</v>
      </c>
      <c r="AY408" s="159" t="s">
        <v>236</v>
      </c>
    </row>
    <row r="409" spans="2:65" s="25" customFormat="1" ht="24.2" customHeight="1" x14ac:dyDescent="0.2">
      <c r="B409" s="24"/>
      <c r="C409" s="137" t="s">
        <v>580</v>
      </c>
      <c r="D409" s="137" t="s">
        <v>238</v>
      </c>
      <c r="E409" s="138" t="s">
        <v>581</v>
      </c>
      <c r="F409" s="139" t="s">
        <v>582</v>
      </c>
      <c r="G409" s="140" t="s">
        <v>312</v>
      </c>
      <c r="H409" s="141">
        <v>35</v>
      </c>
      <c r="I409" s="4"/>
      <c r="J409" s="142">
        <f>ROUND(I409*H409,0)</f>
        <v>0</v>
      </c>
      <c r="K409" s="139" t="s">
        <v>242</v>
      </c>
      <c r="L409" s="24"/>
      <c r="M409" s="143" t="s">
        <v>1</v>
      </c>
      <c r="N409" s="144" t="s">
        <v>42</v>
      </c>
      <c r="P409" s="145">
        <f>O409*H409</f>
        <v>0</v>
      </c>
      <c r="Q409" s="145">
        <v>0</v>
      </c>
      <c r="R409" s="145">
        <f>Q409*H409</f>
        <v>0</v>
      </c>
      <c r="S409" s="145">
        <v>0</v>
      </c>
      <c r="T409" s="146">
        <f>S409*H409</f>
        <v>0</v>
      </c>
      <c r="AR409" s="147" t="s">
        <v>91</v>
      </c>
      <c r="AT409" s="147" t="s">
        <v>238</v>
      </c>
      <c r="AU409" s="147" t="s">
        <v>85</v>
      </c>
      <c r="AY409" s="12" t="s">
        <v>236</v>
      </c>
      <c r="BE409" s="148">
        <f>IF(N409="základní",J409,0)</f>
        <v>0</v>
      </c>
      <c r="BF409" s="148">
        <f>IF(N409="snížená",J409,0)</f>
        <v>0</v>
      </c>
      <c r="BG409" s="148">
        <f>IF(N409="zákl. přenesená",J409,0)</f>
        <v>0</v>
      </c>
      <c r="BH409" s="148">
        <f>IF(N409="sníž. přenesená",J409,0)</f>
        <v>0</v>
      </c>
      <c r="BI409" s="148">
        <f>IF(N409="nulová",J409,0)</f>
        <v>0</v>
      </c>
      <c r="BJ409" s="12" t="s">
        <v>8</v>
      </c>
      <c r="BK409" s="148">
        <f>ROUND(I409*H409,0)</f>
        <v>0</v>
      </c>
      <c r="BL409" s="12" t="s">
        <v>91</v>
      </c>
      <c r="BM409" s="147" t="s">
        <v>583</v>
      </c>
    </row>
    <row r="410" spans="2:65" s="150" customFormat="1" x14ac:dyDescent="0.2">
      <c r="B410" s="149"/>
      <c r="D410" s="151" t="s">
        <v>244</v>
      </c>
      <c r="E410" s="152" t="s">
        <v>1</v>
      </c>
      <c r="F410" s="153" t="s">
        <v>584</v>
      </c>
      <c r="H410" s="154">
        <v>18</v>
      </c>
      <c r="I410" s="5"/>
      <c r="L410" s="149"/>
      <c r="M410" s="155"/>
      <c r="T410" s="156"/>
      <c r="AT410" s="152" t="s">
        <v>244</v>
      </c>
      <c r="AU410" s="152" t="s">
        <v>85</v>
      </c>
      <c r="AV410" s="150" t="s">
        <v>85</v>
      </c>
      <c r="AW410" s="150" t="s">
        <v>33</v>
      </c>
      <c r="AX410" s="150" t="s">
        <v>77</v>
      </c>
      <c r="AY410" s="152" t="s">
        <v>236</v>
      </c>
    </row>
    <row r="411" spans="2:65" s="150" customFormat="1" x14ac:dyDescent="0.2">
      <c r="B411" s="149"/>
      <c r="D411" s="151" t="s">
        <v>244</v>
      </c>
      <c r="E411" s="152" t="s">
        <v>1</v>
      </c>
      <c r="F411" s="153" t="s">
        <v>585</v>
      </c>
      <c r="H411" s="154">
        <v>17</v>
      </c>
      <c r="I411" s="5"/>
      <c r="L411" s="149"/>
      <c r="M411" s="155"/>
      <c r="T411" s="156"/>
      <c r="AT411" s="152" t="s">
        <v>244</v>
      </c>
      <c r="AU411" s="152" t="s">
        <v>85</v>
      </c>
      <c r="AV411" s="150" t="s">
        <v>85</v>
      </c>
      <c r="AW411" s="150" t="s">
        <v>33</v>
      </c>
      <c r="AX411" s="150" t="s">
        <v>77</v>
      </c>
      <c r="AY411" s="152" t="s">
        <v>236</v>
      </c>
    </row>
    <row r="412" spans="2:65" s="158" customFormat="1" x14ac:dyDescent="0.2">
      <c r="B412" s="157"/>
      <c r="D412" s="151" t="s">
        <v>244</v>
      </c>
      <c r="E412" s="159" t="s">
        <v>1</v>
      </c>
      <c r="F412" s="160" t="s">
        <v>253</v>
      </c>
      <c r="H412" s="161">
        <v>35</v>
      </c>
      <c r="I412" s="6"/>
      <c r="L412" s="157"/>
      <c r="M412" s="162"/>
      <c r="T412" s="163"/>
      <c r="AT412" s="159" t="s">
        <v>244</v>
      </c>
      <c r="AU412" s="159" t="s">
        <v>85</v>
      </c>
      <c r="AV412" s="158" t="s">
        <v>88</v>
      </c>
      <c r="AW412" s="158" t="s">
        <v>33</v>
      </c>
      <c r="AX412" s="158" t="s">
        <v>8</v>
      </c>
      <c r="AY412" s="159" t="s">
        <v>236</v>
      </c>
    </row>
    <row r="413" spans="2:65" s="25" customFormat="1" ht="21.75" customHeight="1" x14ac:dyDescent="0.2">
      <c r="B413" s="24"/>
      <c r="C413" s="164" t="s">
        <v>586</v>
      </c>
      <c r="D413" s="164" t="s">
        <v>327</v>
      </c>
      <c r="E413" s="165" t="s">
        <v>587</v>
      </c>
      <c r="F413" s="166" t="s">
        <v>588</v>
      </c>
      <c r="G413" s="167" t="s">
        <v>312</v>
      </c>
      <c r="H413" s="168">
        <v>17</v>
      </c>
      <c r="I413" s="7"/>
      <c r="J413" s="169">
        <f>ROUND(I413*H413,0)</f>
        <v>0</v>
      </c>
      <c r="K413" s="166" t="s">
        <v>242</v>
      </c>
      <c r="L413" s="170"/>
      <c r="M413" s="171" t="s">
        <v>1</v>
      </c>
      <c r="N413" s="172" t="s">
        <v>42</v>
      </c>
      <c r="P413" s="145">
        <f>O413*H413</f>
        <v>0</v>
      </c>
      <c r="Q413" s="145">
        <v>2.4000000000000001E-4</v>
      </c>
      <c r="R413" s="145">
        <f>Q413*H413</f>
        <v>4.0800000000000003E-3</v>
      </c>
      <c r="S413" s="145">
        <v>0</v>
      </c>
      <c r="T413" s="146">
        <f>S413*H413</f>
        <v>0</v>
      </c>
      <c r="AR413" s="147" t="s">
        <v>259</v>
      </c>
      <c r="AT413" s="147" t="s">
        <v>327</v>
      </c>
      <c r="AU413" s="147" t="s">
        <v>85</v>
      </c>
      <c r="AY413" s="12" t="s">
        <v>236</v>
      </c>
      <c r="BE413" s="148">
        <f>IF(N413="základní",J413,0)</f>
        <v>0</v>
      </c>
      <c r="BF413" s="148">
        <f>IF(N413="snížená",J413,0)</f>
        <v>0</v>
      </c>
      <c r="BG413" s="148">
        <f>IF(N413="zákl. přenesená",J413,0)</f>
        <v>0</v>
      </c>
      <c r="BH413" s="148">
        <f>IF(N413="sníž. přenesená",J413,0)</f>
        <v>0</v>
      </c>
      <c r="BI413" s="148">
        <f>IF(N413="nulová",J413,0)</f>
        <v>0</v>
      </c>
      <c r="BJ413" s="12" t="s">
        <v>8</v>
      </c>
      <c r="BK413" s="148">
        <f>ROUND(I413*H413,0)</f>
        <v>0</v>
      </c>
      <c r="BL413" s="12" t="s">
        <v>91</v>
      </c>
      <c r="BM413" s="147" t="s">
        <v>589</v>
      </c>
    </row>
    <row r="414" spans="2:65" s="150" customFormat="1" x14ac:dyDescent="0.2">
      <c r="B414" s="149"/>
      <c r="D414" s="151" t="s">
        <v>244</v>
      </c>
      <c r="E414" s="152" t="s">
        <v>1</v>
      </c>
      <c r="F414" s="153" t="s">
        <v>585</v>
      </c>
      <c r="H414" s="154">
        <v>17</v>
      </c>
      <c r="I414" s="5"/>
      <c r="L414" s="149"/>
      <c r="M414" s="155"/>
      <c r="T414" s="156"/>
      <c r="AT414" s="152" t="s">
        <v>244</v>
      </c>
      <c r="AU414" s="152" t="s">
        <v>85</v>
      </c>
      <c r="AV414" s="150" t="s">
        <v>85</v>
      </c>
      <c r="AW414" s="150" t="s">
        <v>33</v>
      </c>
      <c r="AX414" s="150" t="s">
        <v>8</v>
      </c>
      <c r="AY414" s="152" t="s">
        <v>236</v>
      </c>
    </row>
    <row r="415" spans="2:65" s="25" customFormat="1" ht="16.5" customHeight="1" x14ac:dyDescent="0.2">
      <c r="B415" s="24"/>
      <c r="C415" s="164" t="s">
        <v>590</v>
      </c>
      <c r="D415" s="164" t="s">
        <v>327</v>
      </c>
      <c r="E415" s="165" t="s">
        <v>591</v>
      </c>
      <c r="F415" s="166" t="s">
        <v>592</v>
      </c>
      <c r="G415" s="167" t="s">
        <v>312</v>
      </c>
      <c r="H415" s="168">
        <v>18</v>
      </c>
      <c r="I415" s="7"/>
      <c r="J415" s="169">
        <f>ROUND(I415*H415,0)</f>
        <v>0</v>
      </c>
      <c r="K415" s="166" t="s">
        <v>1</v>
      </c>
      <c r="L415" s="170"/>
      <c r="M415" s="171" t="s">
        <v>1</v>
      </c>
      <c r="N415" s="172" t="s">
        <v>42</v>
      </c>
      <c r="P415" s="145">
        <f>O415*H415</f>
        <v>0</v>
      </c>
      <c r="Q415" s="145">
        <v>6.0000000000000002E-5</v>
      </c>
      <c r="R415" s="145">
        <f>Q415*H415</f>
        <v>1.08E-3</v>
      </c>
      <c r="S415" s="145">
        <v>0</v>
      </c>
      <c r="T415" s="146">
        <f>S415*H415</f>
        <v>0</v>
      </c>
      <c r="AR415" s="147" t="s">
        <v>259</v>
      </c>
      <c r="AT415" s="147" t="s">
        <v>327</v>
      </c>
      <c r="AU415" s="147" t="s">
        <v>85</v>
      </c>
      <c r="AY415" s="12" t="s">
        <v>236</v>
      </c>
      <c r="BE415" s="148">
        <f>IF(N415="základní",J415,0)</f>
        <v>0</v>
      </c>
      <c r="BF415" s="148">
        <f>IF(N415="snížená",J415,0)</f>
        <v>0</v>
      </c>
      <c r="BG415" s="148">
        <f>IF(N415="zákl. přenesená",J415,0)</f>
        <v>0</v>
      </c>
      <c r="BH415" s="148">
        <f>IF(N415="sníž. přenesená",J415,0)</f>
        <v>0</v>
      </c>
      <c r="BI415" s="148">
        <f>IF(N415="nulová",J415,0)</f>
        <v>0</v>
      </c>
      <c r="BJ415" s="12" t="s">
        <v>8</v>
      </c>
      <c r="BK415" s="148">
        <f>ROUND(I415*H415,0)</f>
        <v>0</v>
      </c>
      <c r="BL415" s="12" t="s">
        <v>91</v>
      </c>
      <c r="BM415" s="147" t="s">
        <v>593</v>
      </c>
    </row>
    <row r="416" spans="2:65" s="150" customFormat="1" x14ac:dyDescent="0.2">
      <c r="B416" s="149"/>
      <c r="D416" s="151" t="s">
        <v>244</v>
      </c>
      <c r="E416" s="152" t="s">
        <v>1</v>
      </c>
      <c r="F416" s="153" t="s">
        <v>584</v>
      </c>
      <c r="H416" s="154">
        <v>18</v>
      </c>
      <c r="I416" s="5"/>
      <c r="L416" s="149"/>
      <c r="M416" s="155"/>
      <c r="T416" s="156"/>
      <c r="AT416" s="152" t="s">
        <v>244</v>
      </c>
      <c r="AU416" s="152" t="s">
        <v>85</v>
      </c>
      <c r="AV416" s="150" t="s">
        <v>85</v>
      </c>
      <c r="AW416" s="150" t="s">
        <v>33</v>
      </c>
      <c r="AX416" s="150" t="s">
        <v>8</v>
      </c>
      <c r="AY416" s="152" t="s">
        <v>236</v>
      </c>
    </row>
    <row r="417" spans="2:65" s="25" customFormat="1" ht="24.2" customHeight="1" x14ac:dyDescent="0.2">
      <c r="B417" s="24"/>
      <c r="C417" s="137" t="s">
        <v>594</v>
      </c>
      <c r="D417" s="137" t="s">
        <v>238</v>
      </c>
      <c r="E417" s="138" t="s">
        <v>595</v>
      </c>
      <c r="F417" s="139" t="s">
        <v>596</v>
      </c>
      <c r="G417" s="140" t="s">
        <v>312</v>
      </c>
      <c r="H417" s="141">
        <v>17</v>
      </c>
      <c r="I417" s="4"/>
      <c r="J417" s="142">
        <f>ROUND(I417*H417,0)</f>
        <v>0</v>
      </c>
      <c r="K417" s="139" t="s">
        <v>242</v>
      </c>
      <c r="L417" s="24"/>
      <c r="M417" s="143" t="s">
        <v>1</v>
      </c>
      <c r="N417" s="144" t="s">
        <v>42</v>
      </c>
      <c r="P417" s="145">
        <f>O417*H417</f>
        <v>0</v>
      </c>
      <c r="Q417" s="145">
        <v>0</v>
      </c>
      <c r="R417" s="145">
        <f>Q417*H417</f>
        <v>0</v>
      </c>
      <c r="S417" s="145">
        <v>0</v>
      </c>
      <c r="T417" s="146">
        <f>S417*H417</f>
        <v>0</v>
      </c>
      <c r="AR417" s="147" t="s">
        <v>91</v>
      </c>
      <c r="AT417" s="147" t="s">
        <v>238</v>
      </c>
      <c r="AU417" s="147" t="s">
        <v>85</v>
      </c>
      <c r="AY417" s="12" t="s">
        <v>236</v>
      </c>
      <c r="BE417" s="148">
        <f>IF(N417="základní",J417,0)</f>
        <v>0</v>
      </c>
      <c r="BF417" s="148">
        <f>IF(N417="snížená",J417,0)</f>
        <v>0</v>
      </c>
      <c r="BG417" s="148">
        <f>IF(N417="zákl. přenesená",J417,0)</f>
        <v>0</v>
      </c>
      <c r="BH417" s="148">
        <f>IF(N417="sníž. přenesená",J417,0)</f>
        <v>0</v>
      </c>
      <c r="BI417" s="148">
        <f>IF(N417="nulová",J417,0)</f>
        <v>0</v>
      </c>
      <c r="BJ417" s="12" t="s">
        <v>8</v>
      </c>
      <c r="BK417" s="148">
        <f>ROUND(I417*H417,0)</f>
        <v>0</v>
      </c>
      <c r="BL417" s="12" t="s">
        <v>91</v>
      </c>
      <c r="BM417" s="147" t="s">
        <v>597</v>
      </c>
    </row>
    <row r="418" spans="2:65" s="150" customFormat="1" x14ac:dyDescent="0.2">
      <c r="B418" s="149"/>
      <c r="D418" s="151" t="s">
        <v>244</v>
      </c>
      <c r="E418" s="152" t="s">
        <v>1</v>
      </c>
      <c r="F418" s="153" t="s">
        <v>585</v>
      </c>
      <c r="H418" s="154">
        <v>17</v>
      </c>
      <c r="I418" s="5"/>
      <c r="L418" s="149"/>
      <c r="M418" s="155"/>
      <c r="T418" s="156"/>
      <c r="AT418" s="152" t="s">
        <v>244</v>
      </c>
      <c r="AU418" s="152" t="s">
        <v>85</v>
      </c>
      <c r="AV418" s="150" t="s">
        <v>85</v>
      </c>
      <c r="AW418" s="150" t="s">
        <v>33</v>
      </c>
      <c r="AX418" s="150" t="s">
        <v>8</v>
      </c>
      <c r="AY418" s="152" t="s">
        <v>236</v>
      </c>
    </row>
    <row r="419" spans="2:65" s="25" customFormat="1" ht="21.75" customHeight="1" x14ac:dyDescent="0.2">
      <c r="B419" s="24"/>
      <c r="C419" s="164" t="s">
        <v>598</v>
      </c>
      <c r="D419" s="164" t="s">
        <v>327</v>
      </c>
      <c r="E419" s="165" t="s">
        <v>599</v>
      </c>
      <c r="F419" s="166" t="s">
        <v>600</v>
      </c>
      <c r="G419" s="167" t="s">
        <v>487</v>
      </c>
      <c r="H419" s="168">
        <v>11.9</v>
      </c>
      <c r="I419" s="7"/>
      <c r="J419" s="169">
        <f>ROUND(I419*H419,0)</f>
        <v>0</v>
      </c>
      <c r="K419" s="166" t="s">
        <v>242</v>
      </c>
      <c r="L419" s="170"/>
      <c r="M419" s="171" t="s">
        <v>1</v>
      </c>
      <c r="N419" s="172" t="s">
        <v>42</v>
      </c>
      <c r="P419" s="145">
        <f>O419*H419</f>
        <v>0</v>
      </c>
      <c r="Q419" s="145">
        <v>1.91E-3</v>
      </c>
      <c r="R419" s="145">
        <f>Q419*H419</f>
        <v>2.2729000000000003E-2</v>
      </c>
      <c r="S419" s="145">
        <v>0</v>
      </c>
      <c r="T419" s="146">
        <f>S419*H419</f>
        <v>0</v>
      </c>
      <c r="AR419" s="147" t="s">
        <v>259</v>
      </c>
      <c r="AT419" s="147" t="s">
        <v>327</v>
      </c>
      <c r="AU419" s="147" t="s">
        <v>85</v>
      </c>
      <c r="AY419" s="12" t="s">
        <v>236</v>
      </c>
      <c r="BE419" s="148">
        <f>IF(N419="základní",J419,0)</f>
        <v>0</v>
      </c>
      <c r="BF419" s="148">
        <f>IF(N419="snížená",J419,0)</f>
        <v>0</v>
      </c>
      <c r="BG419" s="148">
        <f>IF(N419="zákl. přenesená",J419,0)</f>
        <v>0</v>
      </c>
      <c r="BH419" s="148">
        <f>IF(N419="sníž. přenesená",J419,0)</f>
        <v>0</v>
      </c>
      <c r="BI419" s="148">
        <f>IF(N419="nulová",J419,0)</f>
        <v>0</v>
      </c>
      <c r="BJ419" s="12" t="s">
        <v>8</v>
      </c>
      <c r="BK419" s="148">
        <f>ROUND(I419*H419,0)</f>
        <v>0</v>
      </c>
      <c r="BL419" s="12" t="s">
        <v>91</v>
      </c>
      <c r="BM419" s="147" t="s">
        <v>601</v>
      </c>
    </row>
    <row r="420" spans="2:65" s="150" customFormat="1" x14ac:dyDescent="0.2">
      <c r="B420" s="149"/>
      <c r="D420" s="151" t="s">
        <v>244</v>
      </c>
      <c r="E420" s="152" t="s">
        <v>1</v>
      </c>
      <c r="F420" s="153" t="s">
        <v>602</v>
      </c>
      <c r="H420" s="154">
        <v>11.9</v>
      </c>
      <c r="I420" s="5"/>
      <c r="L420" s="149"/>
      <c r="M420" s="155"/>
      <c r="T420" s="156"/>
      <c r="AT420" s="152" t="s">
        <v>244</v>
      </c>
      <c r="AU420" s="152" t="s">
        <v>85</v>
      </c>
      <c r="AV420" s="150" t="s">
        <v>85</v>
      </c>
      <c r="AW420" s="150" t="s">
        <v>33</v>
      </c>
      <c r="AX420" s="150" t="s">
        <v>8</v>
      </c>
      <c r="AY420" s="152" t="s">
        <v>236</v>
      </c>
    </row>
    <row r="421" spans="2:65" s="126" customFormat="1" ht="22.9" customHeight="1" x14ac:dyDescent="0.2">
      <c r="B421" s="125"/>
      <c r="D421" s="127" t="s">
        <v>76</v>
      </c>
      <c r="E421" s="135" t="s">
        <v>603</v>
      </c>
      <c r="F421" s="135" t="s">
        <v>604</v>
      </c>
      <c r="I421" s="3"/>
      <c r="J421" s="136">
        <f>BK421</f>
        <v>0</v>
      </c>
      <c r="L421" s="125"/>
      <c r="M421" s="130"/>
      <c r="P421" s="131">
        <f>SUM(P422:P534)</f>
        <v>0</v>
      </c>
      <c r="R421" s="131">
        <f>SUM(R422:R534)</f>
        <v>0.12111549520000002</v>
      </c>
      <c r="T421" s="132">
        <f>SUM(T422:T534)</f>
        <v>137.35065299999999</v>
      </c>
      <c r="AR421" s="127" t="s">
        <v>8</v>
      </c>
      <c r="AT421" s="133" t="s">
        <v>76</v>
      </c>
      <c r="AU421" s="133" t="s">
        <v>8</v>
      </c>
      <c r="AY421" s="127" t="s">
        <v>236</v>
      </c>
      <c r="BK421" s="134">
        <f>SUM(BK422:BK534)</f>
        <v>0</v>
      </c>
    </row>
    <row r="422" spans="2:65" s="25" customFormat="1" ht="37.9" customHeight="1" x14ac:dyDescent="0.2">
      <c r="B422" s="24"/>
      <c r="C422" s="137" t="s">
        <v>605</v>
      </c>
      <c r="D422" s="137" t="s">
        <v>238</v>
      </c>
      <c r="E422" s="138" t="s">
        <v>606</v>
      </c>
      <c r="F422" s="139" t="s">
        <v>607</v>
      </c>
      <c r="G422" s="140" t="s">
        <v>300</v>
      </c>
      <c r="H422" s="141">
        <v>870.29300000000001</v>
      </c>
      <c r="I422" s="4"/>
      <c r="J422" s="142">
        <f>ROUND(I422*H422,0)</f>
        <v>0</v>
      </c>
      <c r="K422" s="139" t="s">
        <v>242</v>
      </c>
      <c r="L422" s="24"/>
      <c r="M422" s="143" t="s">
        <v>1</v>
      </c>
      <c r="N422" s="144" t="s">
        <v>42</v>
      </c>
      <c r="P422" s="145">
        <f>O422*H422</f>
        <v>0</v>
      </c>
      <c r="Q422" s="145">
        <v>0</v>
      </c>
      <c r="R422" s="145">
        <f>Q422*H422</f>
        <v>0</v>
      </c>
      <c r="S422" s="145">
        <v>0</v>
      </c>
      <c r="T422" s="146">
        <f>S422*H422</f>
        <v>0</v>
      </c>
      <c r="AR422" s="147" t="s">
        <v>91</v>
      </c>
      <c r="AT422" s="147" t="s">
        <v>238</v>
      </c>
      <c r="AU422" s="147" t="s">
        <v>85</v>
      </c>
      <c r="AY422" s="12" t="s">
        <v>236</v>
      </c>
      <c r="BE422" s="148">
        <f>IF(N422="základní",J422,0)</f>
        <v>0</v>
      </c>
      <c r="BF422" s="148">
        <f>IF(N422="snížená",J422,0)</f>
        <v>0</v>
      </c>
      <c r="BG422" s="148">
        <f>IF(N422="zákl. přenesená",J422,0)</f>
        <v>0</v>
      </c>
      <c r="BH422" s="148">
        <f>IF(N422="sníž. přenesená",J422,0)</f>
        <v>0</v>
      </c>
      <c r="BI422" s="148">
        <f>IF(N422="nulová",J422,0)</f>
        <v>0</v>
      </c>
      <c r="BJ422" s="12" t="s">
        <v>8</v>
      </c>
      <c r="BK422" s="148">
        <f>ROUND(I422*H422,0)</f>
        <v>0</v>
      </c>
      <c r="BL422" s="12" t="s">
        <v>91</v>
      </c>
      <c r="BM422" s="147" t="s">
        <v>608</v>
      </c>
    </row>
    <row r="423" spans="2:65" s="150" customFormat="1" x14ac:dyDescent="0.2">
      <c r="B423" s="149"/>
      <c r="D423" s="151" t="s">
        <v>244</v>
      </c>
      <c r="E423" s="152" t="s">
        <v>1</v>
      </c>
      <c r="F423" s="153" t="s">
        <v>609</v>
      </c>
      <c r="H423" s="154">
        <v>870.29300000000001</v>
      </c>
      <c r="I423" s="5"/>
      <c r="L423" s="149"/>
      <c r="M423" s="155"/>
      <c r="T423" s="156"/>
      <c r="AT423" s="152" t="s">
        <v>244</v>
      </c>
      <c r="AU423" s="152" t="s">
        <v>85</v>
      </c>
      <c r="AV423" s="150" t="s">
        <v>85</v>
      </c>
      <c r="AW423" s="150" t="s">
        <v>33</v>
      </c>
      <c r="AX423" s="150" t="s">
        <v>77</v>
      </c>
      <c r="AY423" s="152" t="s">
        <v>236</v>
      </c>
    </row>
    <row r="424" spans="2:65" s="158" customFormat="1" x14ac:dyDescent="0.2">
      <c r="B424" s="157"/>
      <c r="D424" s="151" t="s">
        <v>244</v>
      </c>
      <c r="E424" s="159" t="s">
        <v>190</v>
      </c>
      <c r="F424" s="160" t="s">
        <v>253</v>
      </c>
      <c r="H424" s="161">
        <v>870.29300000000001</v>
      </c>
      <c r="I424" s="6"/>
      <c r="L424" s="157"/>
      <c r="M424" s="162"/>
      <c r="T424" s="163"/>
      <c r="AT424" s="159" t="s">
        <v>244</v>
      </c>
      <c r="AU424" s="159" t="s">
        <v>85</v>
      </c>
      <c r="AV424" s="158" t="s">
        <v>88</v>
      </c>
      <c r="AW424" s="158" t="s">
        <v>33</v>
      </c>
      <c r="AX424" s="158" t="s">
        <v>8</v>
      </c>
      <c r="AY424" s="159" t="s">
        <v>236</v>
      </c>
    </row>
    <row r="425" spans="2:65" s="25" customFormat="1" ht="33" customHeight="1" x14ac:dyDescent="0.2">
      <c r="B425" s="24"/>
      <c r="C425" s="137" t="s">
        <v>610</v>
      </c>
      <c r="D425" s="137" t="s">
        <v>238</v>
      </c>
      <c r="E425" s="138" t="s">
        <v>611</v>
      </c>
      <c r="F425" s="139" t="s">
        <v>612</v>
      </c>
      <c r="G425" s="140" t="s">
        <v>300</v>
      </c>
      <c r="H425" s="141">
        <v>52217.58</v>
      </c>
      <c r="I425" s="4"/>
      <c r="J425" s="142">
        <f>ROUND(I425*H425,0)</f>
        <v>0</v>
      </c>
      <c r="K425" s="139" t="s">
        <v>242</v>
      </c>
      <c r="L425" s="24"/>
      <c r="M425" s="143" t="s">
        <v>1</v>
      </c>
      <c r="N425" s="144" t="s">
        <v>42</v>
      </c>
      <c r="P425" s="145">
        <f>O425*H425</f>
        <v>0</v>
      </c>
      <c r="Q425" s="145">
        <v>0</v>
      </c>
      <c r="R425" s="145">
        <f>Q425*H425</f>
        <v>0</v>
      </c>
      <c r="S425" s="145">
        <v>0</v>
      </c>
      <c r="T425" s="146">
        <f>S425*H425</f>
        <v>0</v>
      </c>
      <c r="AR425" s="147" t="s">
        <v>91</v>
      </c>
      <c r="AT425" s="147" t="s">
        <v>238</v>
      </c>
      <c r="AU425" s="147" t="s">
        <v>85</v>
      </c>
      <c r="AY425" s="12" t="s">
        <v>236</v>
      </c>
      <c r="BE425" s="148">
        <f>IF(N425="základní",J425,0)</f>
        <v>0</v>
      </c>
      <c r="BF425" s="148">
        <f>IF(N425="snížená",J425,0)</f>
        <v>0</v>
      </c>
      <c r="BG425" s="148">
        <f>IF(N425="zákl. přenesená",J425,0)</f>
        <v>0</v>
      </c>
      <c r="BH425" s="148">
        <f>IF(N425="sníž. přenesená",J425,0)</f>
        <v>0</v>
      </c>
      <c r="BI425" s="148">
        <f>IF(N425="nulová",J425,0)</f>
        <v>0</v>
      </c>
      <c r="BJ425" s="12" t="s">
        <v>8</v>
      </c>
      <c r="BK425" s="148">
        <f>ROUND(I425*H425,0)</f>
        <v>0</v>
      </c>
      <c r="BL425" s="12" t="s">
        <v>91</v>
      </c>
      <c r="BM425" s="147" t="s">
        <v>613</v>
      </c>
    </row>
    <row r="426" spans="2:65" s="150" customFormat="1" x14ac:dyDescent="0.2">
      <c r="B426" s="149"/>
      <c r="D426" s="151" t="s">
        <v>244</v>
      </c>
      <c r="E426" s="152" t="s">
        <v>1</v>
      </c>
      <c r="F426" s="153" t="s">
        <v>614</v>
      </c>
      <c r="H426" s="154">
        <v>52217.58</v>
      </c>
      <c r="I426" s="5"/>
      <c r="L426" s="149"/>
      <c r="M426" s="155"/>
      <c r="T426" s="156"/>
      <c r="AT426" s="152" t="s">
        <v>244</v>
      </c>
      <c r="AU426" s="152" t="s">
        <v>85</v>
      </c>
      <c r="AV426" s="150" t="s">
        <v>85</v>
      </c>
      <c r="AW426" s="150" t="s">
        <v>33</v>
      </c>
      <c r="AX426" s="150" t="s">
        <v>8</v>
      </c>
      <c r="AY426" s="152" t="s">
        <v>236</v>
      </c>
    </row>
    <row r="427" spans="2:65" s="25" customFormat="1" ht="37.9" customHeight="1" x14ac:dyDescent="0.2">
      <c r="B427" s="24"/>
      <c r="C427" s="137" t="s">
        <v>615</v>
      </c>
      <c r="D427" s="137" t="s">
        <v>238</v>
      </c>
      <c r="E427" s="138" t="s">
        <v>616</v>
      </c>
      <c r="F427" s="139" t="s">
        <v>617</v>
      </c>
      <c r="G427" s="140" t="s">
        <v>300</v>
      </c>
      <c r="H427" s="141">
        <v>870.29300000000001</v>
      </c>
      <c r="I427" s="4"/>
      <c r="J427" s="142">
        <f>ROUND(I427*H427,0)</f>
        <v>0</v>
      </c>
      <c r="K427" s="139" t="s">
        <v>242</v>
      </c>
      <c r="L427" s="24"/>
      <c r="M427" s="143" t="s">
        <v>1</v>
      </c>
      <c r="N427" s="144" t="s">
        <v>42</v>
      </c>
      <c r="P427" s="145">
        <f>O427*H427</f>
        <v>0</v>
      </c>
      <c r="Q427" s="145">
        <v>0</v>
      </c>
      <c r="R427" s="145">
        <f>Q427*H427</f>
        <v>0</v>
      </c>
      <c r="S427" s="145">
        <v>0</v>
      </c>
      <c r="T427" s="146">
        <f>S427*H427</f>
        <v>0</v>
      </c>
      <c r="AR427" s="147" t="s">
        <v>91</v>
      </c>
      <c r="AT427" s="147" t="s">
        <v>238</v>
      </c>
      <c r="AU427" s="147" t="s">
        <v>85</v>
      </c>
      <c r="AY427" s="12" t="s">
        <v>236</v>
      </c>
      <c r="BE427" s="148">
        <f>IF(N427="základní",J427,0)</f>
        <v>0</v>
      </c>
      <c r="BF427" s="148">
        <f>IF(N427="snížená",J427,0)</f>
        <v>0</v>
      </c>
      <c r="BG427" s="148">
        <f>IF(N427="zákl. přenesená",J427,0)</f>
        <v>0</v>
      </c>
      <c r="BH427" s="148">
        <f>IF(N427="sníž. přenesená",J427,0)</f>
        <v>0</v>
      </c>
      <c r="BI427" s="148">
        <f>IF(N427="nulová",J427,0)</f>
        <v>0</v>
      </c>
      <c r="BJ427" s="12" t="s">
        <v>8</v>
      </c>
      <c r="BK427" s="148">
        <f>ROUND(I427*H427,0)</f>
        <v>0</v>
      </c>
      <c r="BL427" s="12" t="s">
        <v>91</v>
      </c>
      <c r="BM427" s="147" t="s">
        <v>618</v>
      </c>
    </row>
    <row r="428" spans="2:65" s="150" customFormat="1" x14ac:dyDescent="0.2">
      <c r="B428" s="149"/>
      <c r="D428" s="151" t="s">
        <v>244</v>
      </c>
      <c r="E428" s="152" t="s">
        <v>1</v>
      </c>
      <c r="F428" s="153" t="s">
        <v>190</v>
      </c>
      <c r="H428" s="154">
        <v>870.29300000000001</v>
      </c>
      <c r="I428" s="5"/>
      <c r="L428" s="149"/>
      <c r="M428" s="155"/>
      <c r="T428" s="156"/>
      <c r="AT428" s="152" t="s">
        <v>244</v>
      </c>
      <c r="AU428" s="152" t="s">
        <v>85</v>
      </c>
      <c r="AV428" s="150" t="s">
        <v>85</v>
      </c>
      <c r="AW428" s="150" t="s">
        <v>33</v>
      </c>
      <c r="AX428" s="150" t="s">
        <v>8</v>
      </c>
      <c r="AY428" s="152" t="s">
        <v>236</v>
      </c>
    </row>
    <row r="429" spans="2:65" s="25" customFormat="1" ht="24.2" customHeight="1" x14ac:dyDescent="0.2">
      <c r="B429" s="24"/>
      <c r="C429" s="137" t="s">
        <v>619</v>
      </c>
      <c r="D429" s="137" t="s">
        <v>238</v>
      </c>
      <c r="E429" s="138" t="s">
        <v>620</v>
      </c>
      <c r="F429" s="139" t="s">
        <v>621</v>
      </c>
      <c r="G429" s="140" t="s">
        <v>487</v>
      </c>
      <c r="H429" s="141">
        <v>84</v>
      </c>
      <c r="I429" s="4"/>
      <c r="J429" s="142">
        <f>ROUND(I429*H429,0)</f>
        <v>0</v>
      </c>
      <c r="K429" s="139" t="s">
        <v>242</v>
      </c>
      <c r="L429" s="24"/>
      <c r="M429" s="143" t="s">
        <v>1</v>
      </c>
      <c r="N429" s="144" t="s">
        <v>42</v>
      </c>
      <c r="P429" s="145">
        <f>O429*H429</f>
        <v>0</v>
      </c>
      <c r="Q429" s="145">
        <v>7.0350000000000002E-4</v>
      </c>
      <c r="R429" s="145">
        <f>Q429*H429</f>
        <v>5.9094000000000001E-2</v>
      </c>
      <c r="S429" s="145">
        <v>0</v>
      </c>
      <c r="T429" s="146">
        <f>S429*H429</f>
        <v>0</v>
      </c>
      <c r="AR429" s="147" t="s">
        <v>91</v>
      </c>
      <c r="AT429" s="147" t="s">
        <v>238</v>
      </c>
      <c r="AU429" s="147" t="s">
        <v>85</v>
      </c>
      <c r="AY429" s="12" t="s">
        <v>236</v>
      </c>
      <c r="BE429" s="148">
        <f>IF(N429="základní",J429,0)</f>
        <v>0</v>
      </c>
      <c r="BF429" s="148">
        <f>IF(N429="snížená",J429,0)</f>
        <v>0</v>
      </c>
      <c r="BG429" s="148">
        <f>IF(N429="zákl. přenesená",J429,0)</f>
        <v>0</v>
      </c>
      <c r="BH429" s="148">
        <f>IF(N429="sníž. přenesená",J429,0)</f>
        <v>0</v>
      </c>
      <c r="BI429" s="148">
        <f>IF(N429="nulová",J429,0)</f>
        <v>0</v>
      </c>
      <c r="BJ429" s="12" t="s">
        <v>8</v>
      </c>
      <c r="BK429" s="148">
        <f>ROUND(I429*H429,0)</f>
        <v>0</v>
      </c>
      <c r="BL429" s="12" t="s">
        <v>91</v>
      </c>
      <c r="BM429" s="147" t="s">
        <v>622</v>
      </c>
    </row>
    <row r="430" spans="2:65" s="150" customFormat="1" x14ac:dyDescent="0.2">
      <c r="B430" s="149"/>
      <c r="D430" s="151" t="s">
        <v>244</v>
      </c>
      <c r="E430" s="152" t="s">
        <v>1</v>
      </c>
      <c r="F430" s="153" t="s">
        <v>623</v>
      </c>
      <c r="H430" s="154">
        <v>84</v>
      </c>
      <c r="I430" s="5"/>
      <c r="L430" s="149"/>
      <c r="M430" s="155"/>
      <c r="T430" s="156"/>
      <c r="AT430" s="152" t="s">
        <v>244</v>
      </c>
      <c r="AU430" s="152" t="s">
        <v>85</v>
      </c>
      <c r="AV430" s="150" t="s">
        <v>85</v>
      </c>
      <c r="AW430" s="150" t="s">
        <v>33</v>
      </c>
      <c r="AX430" s="150" t="s">
        <v>8</v>
      </c>
      <c r="AY430" s="152" t="s">
        <v>236</v>
      </c>
    </row>
    <row r="431" spans="2:65" s="25" customFormat="1" ht="24.2" customHeight="1" x14ac:dyDescent="0.2">
      <c r="B431" s="24"/>
      <c r="C431" s="137" t="s">
        <v>624</v>
      </c>
      <c r="D431" s="137" t="s">
        <v>238</v>
      </c>
      <c r="E431" s="138" t="s">
        <v>625</v>
      </c>
      <c r="F431" s="139" t="s">
        <v>626</v>
      </c>
      <c r="G431" s="140" t="s">
        <v>312</v>
      </c>
      <c r="H431" s="141">
        <v>154</v>
      </c>
      <c r="I431" s="4"/>
      <c r="J431" s="142">
        <f>ROUND(I431*H431,0)</f>
        <v>0</v>
      </c>
      <c r="K431" s="139" t="s">
        <v>242</v>
      </c>
      <c r="L431" s="24"/>
      <c r="M431" s="143" t="s">
        <v>1</v>
      </c>
      <c r="N431" s="144" t="s">
        <v>42</v>
      </c>
      <c r="P431" s="145">
        <f>O431*H431</f>
        <v>0</v>
      </c>
      <c r="Q431" s="145">
        <v>1.42788E-5</v>
      </c>
      <c r="R431" s="145">
        <f>Q431*H431</f>
        <v>2.1989352E-3</v>
      </c>
      <c r="S431" s="145">
        <v>0</v>
      </c>
      <c r="T431" s="146">
        <f>S431*H431</f>
        <v>0</v>
      </c>
      <c r="AR431" s="147" t="s">
        <v>91</v>
      </c>
      <c r="AT431" s="147" t="s">
        <v>238</v>
      </c>
      <c r="AU431" s="147" t="s">
        <v>85</v>
      </c>
      <c r="AY431" s="12" t="s">
        <v>236</v>
      </c>
      <c r="BE431" s="148">
        <f>IF(N431="základní",J431,0)</f>
        <v>0</v>
      </c>
      <c r="BF431" s="148">
        <f>IF(N431="snížená",J431,0)</f>
        <v>0</v>
      </c>
      <c r="BG431" s="148">
        <f>IF(N431="zákl. přenesená",J431,0)</f>
        <v>0</v>
      </c>
      <c r="BH431" s="148">
        <f>IF(N431="sníž. přenesená",J431,0)</f>
        <v>0</v>
      </c>
      <c r="BI431" s="148">
        <f>IF(N431="nulová",J431,0)</f>
        <v>0</v>
      </c>
      <c r="BJ431" s="12" t="s">
        <v>8</v>
      </c>
      <c r="BK431" s="148">
        <f>ROUND(I431*H431,0)</f>
        <v>0</v>
      </c>
      <c r="BL431" s="12" t="s">
        <v>91</v>
      </c>
      <c r="BM431" s="147" t="s">
        <v>627</v>
      </c>
    </row>
    <row r="432" spans="2:65" s="150" customFormat="1" x14ac:dyDescent="0.2">
      <c r="B432" s="149"/>
      <c r="D432" s="151" t="s">
        <v>244</v>
      </c>
      <c r="E432" s="152" t="s">
        <v>1</v>
      </c>
      <c r="F432" s="153" t="s">
        <v>628</v>
      </c>
      <c r="H432" s="154">
        <v>30</v>
      </c>
      <c r="I432" s="5"/>
      <c r="L432" s="149"/>
      <c r="M432" s="155"/>
      <c r="T432" s="156"/>
      <c r="AT432" s="152" t="s">
        <v>244</v>
      </c>
      <c r="AU432" s="152" t="s">
        <v>85</v>
      </c>
      <c r="AV432" s="150" t="s">
        <v>85</v>
      </c>
      <c r="AW432" s="150" t="s">
        <v>33</v>
      </c>
      <c r="AX432" s="150" t="s">
        <v>77</v>
      </c>
      <c r="AY432" s="152" t="s">
        <v>236</v>
      </c>
    </row>
    <row r="433" spans="2:65" s="150" customFormat="1" x14ac:dyDescent="0.2">
      <c r="B433" s="149"/>
      <c r="D433" s="151" t="s">
        <v>244</v>
      </c>
      <c r="E433" s="152" t="s">
        <v>1</v>
      </c>
      <c r="F433" s="153" t="s">
        <v>629</v>
      </c>
      <c r="H433" s="154">
        <v>124</v>
      </c>
      <c r="I433" s="5"/>
      <c r="L433" s="149"/>
      <c r="M433" s="155"/>
      <c r="T433" s="156"/>
      <c r="AT433" s="152" t="s">
        <v>244</v>
      </c>
      <c r="AU433" s="152" t="s">
        <v>85</v>
      </c>
      <c r="AV433" s="150" t="s">
        <v>85</v>
      </c>
      <c r="AW433" s="150" t="s">
        <v>33</v>
      </c>
      <c r="AX433" s="150" t="s">
        <v>77</v>
      </c>
      <c r="AY433" s="152" t="s">
        <v>236</v>
      </c>
    </row>
    <row r="434" spans="2:65" s="158" customFormat="1" x14ac:dyDescent="0.2">
      <c r="B434" s="157"/>
      <c r="D434" s="151" t="s">
        <v>244</v>
      </c>
      <c r="E434" s="159" t="s">
        <v>1</v>
      </c>
      <c r="F434" s="160" t="s">
        <v>253</v>
      </c>
      <c r="H434" s="161">
        <v>154</v>
      </c>
      <c r="I434" s="6"/>
      <c r="L434" s="157"/>
      <c r="M434" s="162"/>
      <c r="T434" s="163"/>
      <c r="AT434" s="159" t="s">
        <v>244</v>
      </c>
      <c r="AU434" s="159" t="s">
        <v>85</v>
      </c>
      <c r="AV434" s="158" t="s">
        <v>88</v>
      </c>
      <c r="AW434" s="158" t="s">
        <v>33</v>
      </c>
      <c r="AX434" s="158" t="s">
        <v>8</v>
      </c>
      <c r="AY434" s="159" t="s">
        <v>236</v>
      </c>
    </row>
    <row r="435" spans="2:65" s="25" customFormat="1" ht="24.2" customHeight="1" x14ac:dyDescent="0.2">
      <c r="B435" s="24"/>
      <c r="C435" s="137" t="s">
        <v>630</v>
      </c>
      <c r="D435" s="137" t="s">
        <v>238</v>
      </c>
      <c r="E435" s="138" t="s">
        <v>631</v>
      </c>
      <c r="F435" s="139" t="s">
        <v>632</v>
      </c>
      <c r="G435" s="140" t="s">
        <v>312</v>
      </c>
      <c r="H435" s="141">
        <v>68</v>
      </c>
      <c r="I435" s="4"/>
      <c r="J435" s="142">
        <f>ROUND(I435*H435,0)</f>
        <v>0</v>
      </c>
      <c r="K435" s="139" t="s">
        <v>242</v>
      </c>
      <c r="L435" s="24"/>
      <c r="M435" s="143" t="s">
        <v>1</v>
      </c>
      <c r="N435" s="144" t="s">
        <v>42</v>
      </c>
      <c r="P435" s="145">
        <f>O435*H435</f>
        <v>0</v>
      </c>
      <c r="Q435" s="145">
        <v>2.459E-5</v>
      </c>
      <c r="R435" s="145">
        <f>Q435*H435</f>
        <v>1.67212E-3</v>
      </c>
      <c r="S435" s="145">
        <v>0</v>
      </c>
      <c r="T435" s="146">
        <f>S435*H435</f>
        <v>0</v>
      </c>
      <c r="AR435" s="147" t="s">
        <v>91</v>
      </c>
      <c r="AT435" s="147" t="s">
        <v>238</v>
      </c>
      <c r="AU435" s="147" t="s">
        <v>85</v>
      </c>
      <c r="AY435" s="12" t="s">
        <v>236</v>
      </c>
      <c r="BE435" s="148">
        <f>IF(N435="základní",J435,0)</f>
        <v>0</v>
      </c>
      <c r="BF435" s="148">
        <f>IF(N435="snížená",J435,0)</f>
        <v>0</v>
      </c>
      <c r="BG435" s="148">
        <f>IF(N435="zákl. přenesená",J435,0)</f>
        <v>0</v>
      </c>
      <c r="BH435" s="148">
        <f>IF(N435="sníž. přenesená",J435,0)</f>
        <v>0</v>
      </c>
      <c r="BI435" s="148">
        <f>IF(N435="nulová",J435,0)</f>
        <v>0</v>
      </c>
      <c r="BJ435" s="12" t="s">
        <v>8</v>
      </c>
      <c r="BK435" s="148">
        <f>ROUND(I435*H435,0)</f>
        <v>0</v>
      </c>
      <c r="BL435" s="12" t="s">
        <v>91</v>
      </c>
      <c r="BM435" s="147" t="s">
        <v>633</v>
      </c>
    </row>
    <row r="436" spans="2:65" s="150" customFormat="1" x14ac:dyDescent="0.2">
      <c r="B436" s="149"/>
      <c r="D436" s="151" t="s">
        <v>244</v>
      </c>
      <c r="E436" s="152" t="s">
        <v>1</v>
      </c>
      <c r="F436" s="153" t="s">
        <v>634</v>
      </c>
      <c r="H436" s="154">
        <v>28</v>
      </c>
      <c r="I436" s="5"/>
      <c r="L436" s="149"/>
      <c r="M436" s="155"/>
      <c r="T436" s="156"/>
      <c r="AT436" s="152" t="s">
        <v>244</v>
      </c>
      <c r="AU436" s="152" t="s">
        <v>85</v>
      </c>
      <c r="AV436" s="150" t="s">
        <v>85</v>
      </c>
      <c r="AW436" s="150" t="s">
        <v>33</v>
      </c>
      <c r="AX436" s="150" t="s">
        <v>77</v>
      </c>
      <c r="AY436" s="152" t="s">
        <v>236</v>
      </c>
    </row>
    <row r="437" spans="2:65" s="150" customFormat="1" x14ac:dyDescent="0.2">
      <c r="B437" s="149"/>
      <c r="D437" s="151" t="s">
        <v>244</v>
      </c>
      <c r="E437" s="152" t="s">
        <v>1</v>
      </c>
      <c r="F437" s="153" t="s">
        <v>635</v>
      </c>
      <c r="H437" s="154">
        <v>8</v>
      </c>
      <c r="I437" s="5"/>
      <c r="L437" s="149"/>
      <c r="M437" s="155"/>
      <c r="T437" s="156"/>
      <c r="AT437" s="152" t="s">
        <v>244</v>
      </c>
      <c r="AU437" s="152" t="s">
        <v>85</v>
      </c>
      <c r="AV437" s="150" t="s">
        <v>85</v>
      </c>
      <c r="AW437" s="150" t="s">
        <v>33</v>
      </c>
      <c r="AX437" s="150" t="s">
        <v>77</v>
      </c>
      <c r="AY437" s="152" t="s">
        <v>236</v>
      </c>
    </row>
    <row r="438" spans="2:65" s="150" customFormat="1" x14ac:dyDescent="0.2">
      <c r="B438" s="149"/>
      <c r="D438" s="151" t="s">
        <v>244</v>
      </c>
      <c r="E438" s="152" t="s">
        <v>1</v>
      </c>
      <c r="F438" s="153" t="s">
        <v>636</v>
      </c>
      <c r="H438" s="154">
        <v>32</v>
      </c>
      <c r="I438" s="5"/>
      <c r="L438" s="149"/>
      <c r="M438" s="155"/>
      <c r="T438" s="156"/>
      <c r="AT438" s="152" t="s">
        <v>244</v>
      </c>
      <c r="AU438" s="152" t="s">
        <v>85</v>
      </c>
      <c r="AV438" s="150" t="s">
        <v>85</v>
      </c>
      <c r="AW438" s="150" t="s">
        <v>33</v>
      </c>
      <c r="AX438" s="150" t="s">
        <v>77</v>
      </c>
      <c r="AY438" s="152" t="s">
        <v>236</v>
      </c>
    </row>
    <row r="439" spans="2:65" s="158" customFormat="1" x14ac:dyDescent="0.2">
      <c r="B439" s="157"/>
      <c r="D439" s="151" t="s">
        <v>244</v>
      </c>
      <c r="E439" s="159" t="s">
        <v>1</v>
      </c>
      <c r="F439" s="160" t="s">
        <v>253</v>
      </c>
      <c r="H439" s="161">
        <v>68</v>
      </c>
      <c r="I439" s="6"/>
      <c r="L439" s="157"/>
      <c r="M439" s="162"/>
      <c r="T439" s="163"/>
      <c r="AT439" s="159" t="s">
        <v>244</v>
      </c>
      <c r="AU439" s="159" t="s">
        <v>85</v>
      </c>
      <c r="AV439" s="158" t="s">
        <v>88</v>
      </c>
      <c r="AW439" s="158" t="s">
        <v>33</v>
      </c>
      <c r="AX439" s="158" t="s">
        <v>8</v>
      </c>
      <c r="AY439" s="159" t="s">
        <v>236</v>
      </c>
    </row>
    <row r="440" spans="2:65" s="25" customFormat="1" ht="21.75" customHeight="1" x14ac:dyDescent="0.2">
      <c r="B440" s="24"/>
      <c r="C440" s="137" t="s">
        <v>637</v>
      </c>
      <c r="D440" s="137" t="s">
        <v>238</v>
      </c>
      <c r="E440" s="138" t="s">
        <v>638</v>
      </c>
      <c r="F440" s="139" t="s">
        <v>639</v>
      </c>
      <c r="G440" s="140" t="s">
        <v>312</v>
      </c>
      <c r="H440" s="141">
        <v>154</v>
      </c>
      <c r="I440" s="4"/>
      <c r="J440" s="142">
        <f>ROUND(I440*H440,0)</f>
        <v>0</v>
      </c>
      <c r="K440" s="139" t="s">
        <v>242</v>
      </c>
      <c r="L440" s="24"/>
      <c r="M440" s="143" t="s">
        <v>1</v>
      </c>
      <c r="N440" s="144" t="s">
        <v>42</v>
      </c>
      <c r="P440" s="145">
        <f>O440*H440</f>
        <v>0</v>
      </c>
      <c r="Q440" s="145">
        <v>1.2999999999999999E-4</v>
      </c>
      <c r="R440" s="145">
        <f>Q440*H440</f>
        <v>2.002E-2</v>
      </c>
      <c r="S440" s="145">
        <v>0</v>
      </c>
      <c r="T440" s="146">
        <f>S440*H440</f>
        <v>0</v>
      </c>
      <c r="AR440" s="147" t="s">
        <v>91</v>
      </c>
      <c r="AT440" s="147" t="s">
        <v>238</v>
      </c>
      <c r="AU440" s="147" t="s">
        <v>85</v>
      </c>
      <c r="AY440" s="12" t="s">
        <v>236</v>
      </c>
      <c r="BE440" s="148">
        <f>IF(N440="základní",J440,0)</f>
        <v>0</v>
      </c>
      <c r="BF440" s="148">
        <f>IF(N440="snížená",J440,0)</f>
        <v>0</v>
      </c>
      <c r="BG440" s="148">
        <f>IF(N440="zákl. přenesená",J440,0)</f>
        <v>0</v>
      </c>
      <c r="BH440" s="148">
        <f>IF(N440="sníž. přenesená",J440,0)</f>
        <v>0</v>
      </c>
      <c r="BI440" s="148">
        <f>IF(N440="nulová",J440,0)</f>
        <v>0</v>
      </c>
      <c r="BJ440" s="12" t="s">
        <v>8</v>
      </c>
      <c r="BK440" s="148">
        <f>ROUND(I440*H440,0)</f>
        <v>0</v>
      </c>
      <c r="BL440" s="12" t="s">
        <v>91</v>
      </c>
      <c r="BM440" s="147" t="s">
        <v>640</v>
      </c>
    </row>
    <row r="441" spans="2:65" s="150" customFormat="1" x14ac:dyDescent="0.2">
      <c r="B441" s="149"/>
      <c r="D441" s="151" t="s">
        <v>244</v>
      </c>
      <c r="E441" s="152" t="s">
        <v>1</v>
      </c>
      <c r="F441" s="153" t="s">
        <v>628</v>
      </c>
      <c r="H441" s="154">
        <v>30</v>
      </c>
      <c r="I441" s="5"/>
      <c r="L441" s="149"/>
      <c r="M441" s="155"/>
      <c r="T441" s="156"/>
      <c r="AT441" s="152" t="s">
        <v>244</v>
      </c>
      <c r="AU441" s="152" t="s">
        <v>85</v>
      </c>
      <c r="AV441" s="150" t="s">
        <v>85</v>
      </c>
      <c r="AW441" s="150" t="s">
        <v>33</v>
      </c>
      <c r="AX441" s="150" t="s">
        <v>77</v>
      </c>
      <c r="AY441" s="152" t="s">
        <v>236</v>
      </c>
    </row>
    <row r="442" spans="2:65" s="150" customFormat="1" x14ac:dyDescent="0.2">
      <c r="B442" s="149"/>
      <c r="D442" s="151" t="s">
        <v>244</v>
      </c>
      <c r="E442" s="152" t="s">
        <v>1</v>
      </c>
      <c r="F442" s="153" t="s">
        <v>629</v>
      </c>
      <c r="H442" s="154">
        <v>124</v>
      </c>
      <c r="I442" s="5"/>
      <c r="L442" s="149"/>
      <c r="M442" s="155"/>
      <c r="T442" s="156"/>
      <c r="AT442" s="152" t="s">
        <v>244</v>
      </c>
      <c r="AU442" s="152" t="s">
        <v>85</v>
      </c>
      <c r="AV442" s="150" t="s">
        <v>85</v>
      </c>
      <c r="AW442" s="150" t="s">
        <v>33</v>
      </c>
      <c r="AX442" s="150" t="s">
        <v>77</v>
      </c>
      <c r="AY442" s="152" t="s">
        <v>236</v>
      </c>
    </row>
    <row r="443" spans="2:65" s="158" customFormat="1" x14ac:dyDescent="0.2">
      <c r="B443" s="157"/>
      <c r="D443" s="151" t="s">
        <v>244</v>
      </c>
      <c r="E443" s="159" t="s">
        <v>1</v>
      </c>
      <c r="F443" s="160" t="s">
        <v>253</v>
      </c>
      <c r="H443" s="161">
        <v>154</v>
      </c>
      <c r="I443" s="6"/>
      <c r="L443" s="157"/>
      <c r="M443" s="162"/>
      <c r="T443" s="163"/>
      <c r="AT443" s="159" t="s">
        <v>244</v>
      </c>
      <c r="AU443" s="159" t="s">
        <v>85</v>
      </c>
      <c r="AV443" s="158" t="s">
        <v>88</v>
      </c>
      <c r="AW443" s="158" t="s">
        <v>33</v>
      </c>
      <c r="AX443" s="158" t="s">
        <v>8</v>
      </c>
      <c r="AY443" s="159" t="s">
        <v>236</v>
      </c>
    </row>
    <row r="444" spans="2:65" s="25" customFormat="1" ht="21.75" customHeight="1" x14ac:dyDescent="0.2">
      <c r="B444" s="24"/>
      <c r="C444" s="137" t="s">
        <v>641</v>
      </c>
      <c r="D444" s="137" t="s">
        <v>238</v>
      </c>
      <c r="E444" s="138" t="s">
        <v>642</v>
      </c>
      <c r="F444" s="139" t="s">
        <v>643</v>
      </c>
      <c r="G444" s="140" t="s">
        <v>312</v>
      </c>
      <c r="H444" s="141">
        <v>28</v>
      </c>
      <c r="I444" s="4"/>
      <c r="J444" s="142">
        <f>ROUND(I444*H444,0)</f>
        <v>0</v>
      </c>
      <c r="K444" s="139" t="s">
        <v>242</v>
      </c>
      <c r="L444" s="24"/>
      <c r="M444" s="143" t="s">
        <v>1</v>
      </c>
      <c r="N444" s="144" t="s">
        <v>42</v>
      </c>
      <c r="P444" s="145">
        <f>O444*H444</f>
        <v>0</v>
      </c>
      <c r="Q444" s="145">
        <v>2.7999999999999998E-4</v>
      </c>
      <c r="R444" s="145">
        <f>Q444*H444</f>
        <v>7.8399999999999997E-3</v>
      </c>
      <c r="S444" s="145">
        <v>0</v>
      </c>
      <c r="T444" s="146">
        <f>S444*H444</f>
        <v>0</v>
      </c>
      <c r="AR444" s="147" t="s">
        <v>91</v>
      </c>
      <c r="AT444" s="147" t="s">
        <v>238</v>
      </c>
      <c r="AU444" s="147" t="s">
        <v>85</v>
      </c>
      <c r="AY444" s="12" t="s">
        <v>236</v>
      </c>
      <c r="BE444" s="148">
        <f>IF(N444="základní",J444,0)</f>
        <v>0</v>
      </c>
      <c r="BF444" s="148">
        <f>IF(N444="snížená",J444,0)</f>
        <v>0</v>
      </c>
      <c r="BG444" s="148">
        <f>IF(N444="zákl. přenesená",J444,0)</f>
        <v>0</v>
      </c>
      <c r="BH444" s="148">
        <f>IF(N444="sníž. přenesená",J444,0)</f>
        <v>0</v>
      </c>
      <c r="BI444" s="148">
        <f>IF(N444="nulová",J444,0)</f>
        <v>0</v>
      </c>
      <c r="BJ444" s="12" t="s">
        <v>8</v>
      </c>
      <c r="BK444" s="148">
        <f>ROUND(I444*H444,0)</f>
        <v>0</v>
      </c>
      <c r="BL444" s="12" t="s">
        <v>91</v>
      </c>
      <c r="BM444" s="147" t="s">
        <v>644</v>
      </c>
    </row>
    <row r="445" spans="2:65" s="150" customFormat="1" x14ac:dyDescent="0.2">
      <c r="B445" s="149"/>
      <c r="D445" s="151" t="s">
        <v>244</v>
      </c>
      <c r="E445" s="152" t="s">
        <v>1</v>
      </c>
      <c r="F445" s="153" t="s">
        <v>634</v>
      </c>
      <c r="H445" s="154">
        <v>28</v>
      </c>
      <c r="I445" s="5"/>
      <c r="L445" s="149"/>
      <c r="M445" s="155"/>
      <c r="T445" s="156"/>
      <c r="AT445" s="152" t="s">
        <v>244</v>
      </c>
      <c r="AU445" s="152" t="s">
        <v>85</v>
      </c>
      <c r="AV445" s="150" t="s">
        <v>85</v>
      </c>
      <c r="AW445" s="150" t="s">
        <v>33</v>
      </c>
      <c r="AX445" s="150" t="s">
        <v>8</v>
      </c>
      <c r="AY445" s="152" t="s">
        <v>236</v>
      </c>
    </row>
    <row r="446" spans="2:65" s="25" customFormat="1" ht="21.75" customHeight="1" x14ac:dyDescent="0.2">
      <c r="B446" s="24"/>
      <c r="C446" s="137" t="s">
        <v>645</v>
      </c>
      <c r="D446" s="137" t="s">
        <v>238</v>
      </c>
      <c r="E446" s="138" t="s">
        <v>646</v>
      </c>
      <c r="F446" s="139" t="s">
        <v>647</v>
      </c>
      <c r="G446" s="140" t="s">
        <v>312</v>
      </c>
      <c r="H446" s="141">
        <v>32</v>
      </c>
      <c r="I446" s="4"/>
      <c r="J446" s="142">
        <f>ROUND(I446*H446,0)</f>
        <v>0</v>
      </c>
      <c r="K446" s="139" t="s">
        <v>242</v>
      </c>
      <c r="L446" s="24"/>
      <c r="M446" s="143" t="s">
        <v>1</v>
      </c>
      <c r="N446" s="144" t="s">
        <v>42</v>
      </c>
      <c r="P446" s="145">
        <f>O446*H446</f>
        <v>0</v>
      </c>
      <c r="Q446" s="145">
        <v>4.2000000000000002E-4</v>
      </c>
      <c r="R446" s="145">
        <f>Q446*H446</f>
        <v>1.3440000000000001E-2</v>
      </c>
      <c r="S446" s="145">
        <v>0</v>
      </c>
      <c r="T446" s="146">
        <f>S446*H446</f>
        <v>0</v>
      </c>
      <c r="AR446" s="147" t="s">
        <v>91</v>
      </c>
      <c r="AT446" s="147" t="s">
        <v>238</v>
      </c>
      <c r="AU446" s="147" t="s">
        <v>85</v>
      </c>
      <c r="AY446" s="12" t="s">
        <v>236</v>
      </c>
      <c r="BE446" s="148">
        <f>IF(N446="základní",J446,0)</f>
        <v>0</v>
      </c>
      <c r="BF446" s="148">
        <f>IF(N446="snížená",J446,0)</f>
        <v>0</v>
      </c>
      <c r="BG446" s="148">
        <f>IF(N446="zákl. přenesená",J446,0)</f>
        <v>0</v>
      </c>
      <c r="BH446" s="148">
        <f>IF(N446="sníž. přenesená",J446,0)</f>
        <v>0</v>
      </c>
      <c r="BI446" s="148">
        <f>IF(N446="nulová",J446,0)</f>
        <v>0</v>
      </c>
      <c r="BJ446" s="12" t="s">
        <v>8</v>
      </c>
      <c r="BK446" s="148">
        <f>ROUND(I446*H446,0)</f>
        <v>0</v>
      </c>
      <c r="BL446" s="12" t="s">
        <v>91</v>
      </c>
      <c r="BM446" s="147" t="s">
        <v>648</v>
      </c>
    </row>
    <row r="447" spans="2:65" s="150" customFormat="1" x14ac:dyDescent="0.2">
      <c r="B447" s="149"/>
      <c r="D447" s="151" t="s">
        <v>244</v>
      </c>
      <c r="E447" s="152" t="s">
        <v>1</v>
      </c>
      <c r="F447" s="153" t="s">
        <v>636</v>
      </c>
      <c r="H447" s="154">
        <v>32</v>
      </c>
      <c r="I447" s="5"/>
      <c r="L447" s="149"/>
      <c r="M447" s="155"/>
      <c r="T447" s="156"/>
      <c r="AT447" s="152" t="s">
        <v>244</v>
      </c>
      <c r="AU447" s="152" t="s">
        <v>85</v>
      </c>
      <c r="AV447" s="150" t="s">
        <v>85</v>
      </c>
      <c r="AW447" s="150" t="s">
        <v>33</v>
      </c>
      <c r="AX447" s="150" t="s">
        <v>8</v>
      </c>
      <c r="AY447" s="152" t="s">
        <v>236</v>
      </c>
    </row>
    <row r="448" spans="2:65" s="25" customFormat="1" ht="21.75" customHeight="1" x14ac:dyDescent="0.2">
      <c r="B448" s="24"/>
      <c r="C448" s="137" t="s">
        <v>649</v>
      </c>
      <c r="D448" s="137" t="s">
        <v>238</v>
      </c>
      <c r="E448" s="138" t="s">
        <v>650</v>
      </c>
      <c r="F448" s="139" t="s">
        <v>651</v>
      </c>
      <c r="G448" s="140" t="s">
        <v>312</v>
      </c>
      <c r="H448" s="141">
        <v>8</v>
      </c>
      <c r="I448" s="4"/>
      <c r="J448" s="142">
        <f>ROUND(I448*H448,0)</f>
        <v>0</v>
      </c>
      <c r="K448" s="139" t="s">
        <v>242</v>
      </c>
      <c r="L448" s="24"/>
      <c r="M448" s="143" t="s">
        <v>1</v>
      </c>
      <c r="N448" s="144" t="s">
        <v>42</v>
      </c>
      <c r="P448" s="145">
        <f>O448*H448</f>
        <v>0</v>
      </c>
      <c r="Q448" s="145">
        <v>4.8999999999999998E-4</v>
      </c>
      <c r="R448" s="145">
        <f>Q448*H448</f>
        <v>3.9199999999999999E-3</v>
      </c>
      <c r="S448" s="145">
        <v>0</v>
      </c>
      <c r="T448" s="146">
        <f>S448*H448</f>
        <v>0</v>
      </c>
      <c r="AR448" s="147" t="s">
        <v>91</v>
      </c>
      <c r="AT448" s="147" t="s">
        <v>238</v>
      </c>
      <c r="AU448" s="147" t="s">
        <v>85</v>
      </c>
      <c r="AY448" s="12" t="s">
        <v>236</v>
      </c>
      <c r="BE448" s="148">
        <f>IF(N448="základní",J448,0)</f>
        <v>0</v>
      </c>
      <c r="BF448" s="148">
        <f>IF(N448="snížená",J448,0)</f>
        <v>0</v>
      </c>
      <c r="BG448" s="148">
        <f>IF(N448="zákl. přenesená",J448,0)</f>
        <v>0</v>
      </c>
      <c r="BH448" s="148">
        <f>IF(N448="sníž. přenesená",J448,0)</f>
        <v>0</v>
      </c>
      <c r="BI448" s="148">
        <f>IF(N448="nulová",J448,0)</f>
        <v>0</v>
      </c>
      <c r="BJ448" s="12" t="s">
        <v>8</v>
      </c>
      <c r="BK448" s="148">
        <f>ROUND(I448*H448,0)</f>
        <v>0</v>
      </c>
      <c r="BL448" s="12" t="s">
        <v>91</v>
      </c>
      <c r="BM448" s="147" t="s">
        <v>652</v>
      </c>
    </row>
    <row r="449" spans="2:65" s="150" customFormat="1" x14ac:dyDescent="0.2">
      <c r="B449" s="149"/>
      <c r="D449" s="151" t="s">
        <v>244</v>
      </c>
      <c r="E449" s="152" t="s">
        <v>1</v>
      </c>
      <c r="F449" s="153" t="s">
        <v>635</v>
      </c>
      <c r="H449" s="154">
        <v>8</v>
      </c>
      <c r="I449" s="5"/>
      <c r="L449" s="149"/>
      <c r="M449" s="155"/>
      <c r="T449" s="156"/>
      <c r="AT449" s="152" t="s">
        <v>244</v>
      </c>
      <c r="AU449" s="152" t="s">
        <v>85</v>
      </c>
      <c r="AV449" s="150" t="s">
        <v>85</v>
      </c>
      <c r="AW449" s="150" t="s">
        <v>33</v>
      </c>
      <c r="AX449" s="150" t="s">
        <v>8</v>
      </c>
      <c r="AY449" s="152" t="s">
        <v>236</v>
      </c>
    </row>
    <row r="450" spans="2:65" s="25" customFormat="1" ht="16.5" customHeight="1" x14ac:dyDescent="0.2">
      <c r="B450" s="24"/>
      <c r="C450" s="137" t="s">
        <v>653</v>
      </c>
      <c r="D450" s="137" t="s">
        <v>238</v>
      </c>
      <c r="E450" s="138" t="s">
        <v>654</v>
      </c>
      <c r="F450" s="139" t="s">
        <v>655</v>
      </c>
      <c r="G450" s="140" t="s">
        <v>241</v>
      </c>
      <c r="H450" s="141">
        <v>6.86</v>
      </c>
      <c r="I450" s="4"/>
      <c r="J450" s="142">
        <f>ROUND(I450*H450,0)</f>
        <v>0</v>
      </c>
      <c r="K450" s="139" t="s">
        <v>242</v>
      </c>
      <c r="L450" s="24"/>
      <c r="M450" s="143" t="s">
        <v>1</v>
      </c>
      <c r="N450" s="144" t="s">
        <v>42</v>
      </c>
      <c r="P450" s="145">
        <f>O450*H450</f>
        <v>0</v>
      </c>
      <c r="Q450" s="145">
        <v>0</v>
      </c>
      <c r="R450" s="145">
        <f>Q450*H450</f>
        <v>0</v>
      </c>
      <c r="S450" s="145">
        <v>2</v>
      </c>
      <c r="T450" s="146">
        <f>S450*H450</f>
        <v>13.72</v>
      </c>
      <c r="AR450" s="147" t="s">
        <v>91</v>
      </c>
      <c r="AT450" s="147" t="s">
        <v>238</v>
      </c>
      <c r="AU450" s="147" t="s">
        <v>85</v>
      </c>
      <c r="AY450" s="12" t="s">
        <v>236</v>
      </c>
      <c r="BE450" s="148">
        <f>IF(N450="základní",J450,0)</f>
        <v>0</v>
      </c>
      <c r="BF450" s="148">
        <f>IF(N450="snížená",J450,0)</f>
        <v>0</v>
      </c>
      <c r="BG450" s="148">
        <f>IF(N450="zákl. přenesená",J450,0)</f>
        <v>0</v>
      </c>
      <c r="BH450" s="148">
        <f>IF(N450="sníž. přenesená",J450,0)</f>
        <v>0</v>
      </c>
      <c r="BI450" s="148">
        <f>IF(N450="nulová",J450,0)</f>
        <v>0</v>
      </c>
      <c r="BJ450" s="12" t="s">
        <v>8</v>
      </c>
      <c r="BK450" s="148">
        <f>ROUND(I450*H450,0)</f>
        <v>0</v>
      </c>
      <c r="BL450" s="12" t="s">
        <v>91</v>
      </c>
      <c r="BM450" s="147" t="s">
        <v>656</v>
      </c>
    </row>
    <row r="451" spans="2:65" s="150" customFormat="1" x14ac:dyDescent="0.2">
      <c r="B451" s="149"/>
      <c r="D451" s="151" t="s">
        <v>244</v>
      </c>
      <c r="E451" s="152" t="s">
        <v>1</v>
      </c>
      <c r="F451" s="153" t="s">
        <v>657</v>
      </c>
      <c r="H451" s="154">
        <v>1.536</v>
      </c>
      <c r="I451" s="5"/>
      <c r="L451" s="149"/>
      <c r="M451" s="155"/>
      <c r="T451" s="156"/>
      <c r="AT451" s="152" t="s">
        <v>244</v>
      </c>
      <c r="AU451" s="152" t="s">
        <v>85</v>
      </c>
      <c r="AV451" s="150" t="s">
        <v>85</v>
      </c>
      <c r="AW451" s="150" t="s">
        <v>33</v>
      </c>
      <c r="AX451" s="150" t="s">
        <v>77</v>
      </c>
      <c r="AY451" s="152" t="s">
        <v>236</v>
      </c>
    </row>
    <row r="452" spans="2:65" s="150" customFormat="1" x14ac:dyDescent="0.2">
      <c r="B452" s="149"/>
      <c r="D452" s="151" t="s">
        <v>244</v>
      </c>
      <c r="E452" s="152" t="s">
        <v>1</v>
      </c>
      <c r="F452" s="153" t="s">
        <v>658</v>
      </c>
      <c r="H452" s="154">
        <v>4.0140000000000002</v>
      </c>
      <c r="I452" s="5"/>
      <c r="L452" s="149"/>
      <c r="M452" s="155"/>
      <c r="T452" s="156"/>
      <c r="AT452" s="152" t="s">
        <v>244</v>
      </c>
      <c r="AU452" s="152" t="s">
        <v>85</v>
      </c>
      <c r="AV452" s="150" t="s">
        <v>85</v>
      </c>
      <c r="AW452" s="150" t="s">
        <v>33</v>
      </c>
      <c r="AX452" s="150" t="s">
        <v>77</v>
      </c>
      <c r="AY452" s="152" t="s">
        <v>236</v>
      </c>
    </row>
    <row r="453" spans="2:65" s="150" customFormat="1" x14ac:dyDescent="0.2">
      <c r="B453" s="149"/>
      <c r="D453" s="151" t="s">
        <v>244</v>
      </c>
      <c r="E453" s="152" t="s">
        <v>1</v>
      </c>
      <c r="F453" s="153" t="s">
        <v>659</v>
      </c>
      <c r="H453" s="154">
        <v>0.13100000000000001</v>
      </c>
      <c r="I453" s="5"/>
      <c r="L453" s="149"/>
      <c r="M453" s="155"/>
      <c r="T453" s="156"/>
      <c r="AT453" s="152" t="s">
        <v>244</v>
      </c>
      <c r="AU453" s="152" t="s">
        <v>85</v>
      </c>
      <c r="AV453" s="150" t="s">
        <v>85</v>
      </c>
      <c r="AW453" s="150" t="s">
        <v>33</v>
      </c>
      <c r="AX453" s="150" t="s">
        <v>77</v>
      </c>
      <c r="AY453" s="152" t="s">
        <v>236</v>
      </c>
    </row>
    <row r="454" spans="2:65" s="150" customFormat="1" x14ac:dyDescent="0.2">
      <c r="B454" s="149"/>
      <c r="D454" s="151" t="s">
        <v>244</v>
      </c>
      <c r="E454" s="152" t="s">
        <v>1</v>
      </c>
      <c r="F454" s="153" t="s">
        <v>660</v>
      </c>
      <c r="H454" s="154">
        <v>0.188</v>
      </c>
      <c r="I454" s="5"/>
      <c r="L454" s="149"/>
      <c r="M454" s="155"/>
      <c r="T454" s="156"/>
      <c r="AT454" s="152" t="s">
        <v>244</v>
      </c>
      <c r="AU454" s="152" t="s">
        <v>85</v>
      </c>
      <c r="AV454" s="150" t="s">
        <v>85</v>
      </c>
      <c r="AW454" s="150" t="s">
        <v>33</v>
      </c>
      <c r="AX454" s="150" t="s">
        <v>77</v>
      </c>
      <c r="AY454" s="152" t="s">
        <v>236</v>
      </c>
    </row>
    <row r="455" spans="2:65" s="150" customFormat="1" x14ac:dyDescent="0.2">
      <c r="B455" s="149"/>
      <c r="D455" s="151" t="s">
        <v>244</v>
      </c>
      <c r="E455" s="152" t="s">
        <v>1</v>
      </c>
      <c r="F455" s="153" t="s">
        <v>661</v>
      </c>
      <c r="H455" s="154">
        <v>0.18099999999999999</v>
      </c>
      <c r="I455" s="5"/>
      <c r="L455" s="149"/>
      <c r="M455" s="155"/>
      <c r="T455" s="156"/>
      <c r="AT455" s="152" t="s">
        <v>244</v>
      </c>
      <c r="AU455" s="152" t="s">
        <v>85</v>
      </c>
      <c r="AV455" s="150" t="s">
        <v>85</v>
      </c>
      <c r="AW455" s="150" t="s">
        <v>33</v>
      </c>
      <c r="AX455" s="150" t="s">
        <v>77</v>
      </c>
      <c r="AY455" s="152" t="s">
        <v>236</v>
      </c>
    </row>
    <row r="456" spans="2:65" s="150" customFormat="1" x14ac:dyDescent="0.2">
      <c r="B456" s="149"/>
      <c r="D456" s="151" t="s">
        <v>244</v>
      </c>
      <c r="E456" s="152" t="s">
        <v>1</v>
      </c>
      <c r="F456" s="153" t="s">
        <v>662</v>
      </c>
      <c r="H456" s="154">
        <v>0.154</v>
      </c>
      <c r="I456" s="5"/>
      <c r="L456" s="149"/>
      <c r="M456" s="155"/>
      <c r="T456" s="156"/>
      <c r="AT456" s="152" t="s">
        <v>244</v>
      </c>
      <c r="AU456" s="152" t="s">
        <v>85</v>
      </c>
      <c r="AV456" s="150" t="s">
        <v>85</v>
      </c>
      <c r="AW456" s="150" t="s">
        <v>33</v>
      </c>
      <c r="AX456" s="150" t="s">
        <v>77</v>
      </c>
      <c r="AY456" s="152" t="s">
        <v>236</v>
      </c>
    </row>
    <row r="457" spans="2:65" s="150" customFormat="1" x14ac:dyDescent="0.2">
      <c r="B457" s="149"/>
      <c r="D457" s="151" t="s">
        <v>244</v>
      </c>
      <c r="E457" s="152" t="s">
        <v>1</v>
      </c>
      <c r="F457" s="153" t="s">
        <v>663</v>
      </c>
      <c r="H457" s="154">
        <v>0.14699999999999999</v>
      </c>
      <c r="I457" s="5"/>
      <c r="L457" s="149"/>
      <c r="M457" s="155"/>
      <c r="T457" s="156"/>
      <c r="AT457" s="152" t="s">
        <v>244</v>
      </c>
      <c r="AU457" s="152" t="s">
        <v>85</v>
      </c>
      <c r="AV457" s="150" t="s">
        <v>85</v>
      </c>
      <c r="AW457" s="150" t="s">
        <v>33</v>
      </c>
      <c r="AX457" s="150" t="s">
        <v>77</v>
      </c>
      <c r="AY457" s="152" t="s">
        <v>236</v>
      </c>
    </row>
    <row r="458" spans="2:65" s="150" customFormat="1" x14ac:dyDescent="0.2">
      <c r="B458" s="149"/>
      <c r="D458" s="151" t="s">
        <v>244</v>
      </c>
      <c r="E458" s="152" t="s">
        <v>1</v>
      </c>
      <c r="F458" s="153" t="s">
        <v>664</v>
      </c>
      <c r="H458" s="154">
        <v>0.28799999999999998</v>
      </c>
      <c r="I458" s="5"/>
      <c r="L458" s="149"/>
      <c r="M458" s="155"/>
      <c r="T458" s="156"/>
      <c r="AT458" s="152" t="s">
        <v>244</v>
      </c>
      <c r="AU458" s="152" t="s">
        <v>85</v>
      </c>
      <c r="AV458" s="150" t="s">
        <v>85</v>
      </c>
      <c r="AW458" s="150" t="s">
        <v>33</v>
      </c>
      <c r="AX458" s="150" t="s">
        <v>77</v>
      </c>
      <c r="AY458" s="152" t="s">
        <v>236</v>
      </c>
    </row>
    <row r="459" spans="2:65" s="150" customFormat="1" x14ac:dyDescent="0.2">
      <c r="B459" s="149"/>
      <c r="D459" s="151" t="s">
        <v>244</v>
      </c>
      <c r="E459" s="152" t="s">
        <v>1</v>
      </c>
      <c r="F459" s="153" t="s">
        <v>665</v>
      </c>
      <c r="H459" s="154">
        <v>0.221</v>
      </c>
      <c r="I459" s="5"/>
      <c r="L459" s="149"/>
      <c r="M459" s="155"/>
      <c r="T459" s="156"/>
      <c r="AT459" s="152" t="s">
        <v>244</v>
      </c>
      <c r="AU459" s="152" t="s">
        <v>85</v>
      </c>
      <c r="AV459" s="150" t="s">
        <v>85</v>
      </c>
      <c r="AW459" s="150" t="s">
        <v>33</v>
      </c>
      <c r="AX459" s="150" t="s">
        <v>77</v>
      </c>
      <c r="AY459" s="152" t="s">
        <v>236</v>
      </c>
    </row>
    <row r="460" spans="2:65" s="158" customFormat="1" x14ac:dyDescent="0.2">
      <c r="B460" s="157"/>
      <c r="D460" s="151" t="s">
        <v>244</v>
      </c>
      <c r="E460" s="159" t="s">
        <v>1</v>
      </c>
      <c r="F460" s="160" t="s">
        <v>253</v>
      </c>
      <c r="H460" s="161">
        <v>6.86</v>
      </c>
      <c r="I460" s="6"/>
      <c r="L460" s="157"/>
      <c r="M460" s="162"/>
      <c r="T460" s="163"/>
      <c r="AT460" s="159" t="s">
        <v>244</v>
      </c>
      <c r="AU460" s="159" t="s">
        <v>85</v>
      </c>
      <c r="AV460" s="158" t="s">
        <v>88</v>
      </c>
      <c r="AW460" s="158" t="s">
        <v>33</v>
      </c>
      <c r="AX460" s="158" t="s">
        <v>8</v>
      </c>
      <c r="AY460" s="159" t="s">
        <v>236</v>
      </c>
    </row>
    <row r="461" spans="2:65" s="25" customFormat="1" ht="21.75" customHeight="1" x14ac:dyDescent="0.2">
      <c r="B461" s="24"/>
      <c r="C461" s="137" t="s">
        <v>666</v>
      </c>
      <c r="D461" s="137" t="s">
        <v>238</v>
      </c>
      <c r="E461" s="138" t="s">
        <v>667</v>
      </c>
      <c r="F461" s="139" t="s">
        <v>668</v>
      </c>
      <c r="G461" s="140" t="s">
        <v>300</v>
      </c>
      <c r="H461" s="141">
        <v>45.372999999999998</v>
      </c>
      <c r="I461" s="4"/>
      <c r="J461" s="142">
        <f>ROUND(I461*H461,0)</f>
        <v>0</v>
      </c>
      <c r="K461" s="139" t="s">
        <v>1</v>
      </c>
      <c r="L461" s="24"/>
      <c r="M461" s="143" t="s">
        <v>1</v>
      </c>
      <c r="N461" s="144" t="s">
        <v>42</v>
      </c>
      <c r="P461" s="145">
        <f>O461*H461</f>
        <v>0</v>
      </c>
      <c r="Q461" s="145">
        <v>0</v>
      </c>
      <c r="R461" s="145">
        <f>Q461*H461</f>
        <v>0</v>
      </c>
      <c r="S461" s="145">
        <v>0.32400000000000001</v>
      </c>
      <c r="T461" s="146">
        <f>S461*H461</f>
        <v>14.700851999999999</v>
      </c>
      <c r="AR461" s="147" t="s">
        <v>91</v>
      </c>
      <c r="AT461" s="147" t="s">
        <v>238</v>
      </c>
      <c r="AU461" s="147" t="s">
        <v>85</v>
      </c>
      <c r="AY461" s="12" t="s">
        <v>236</v>
      </c>
      <c r="BE461" s="148">
        <f>IF(N461="základní",J461,0)</f>
        <v>0</v>
      </c>
      <c r="BF461" s="148">
        <f>IF(N461="snížená",J461,0)</f>
        <v>0</v>
      </c>
      <c r="BG461" s="148">
        <f>IF(N461="zákl. přenesená",J461,0)</f>
        <v>0</v>
      </c>
      <c r="BH461" s="148">
        <f>IF(N461="sníž. přenesená",J461,0)</f>
        <v>0</v>
      </c>
      <c r="BI461" s="148">
        <f>IF(N461="nulová",J461,0)</f>
        <v>0</v>
      </c>
      <c r="BJ461" s="12" t="s">
        <v>8</v>
      </c>
      <c r="BK461" s="148">
        <f>ROUND(I461*H461,0)</f>
        <v>0</v>
      </c>
      <c r="BL461" s="12" t="s">
        <v>91</v>
      </c>
      <c r="BM461" s="147" t="s">
        <v>669</v>
      </c>
    </row>
    <row r="462" spans="2:65" s="150" customFormat="1" x14ac:dyDescent="0.2">
      <c r="B462" s="149"/>
      <c r="D462" s="151" t="s">
        <v>244</v>
      </c>
      <c r="E462" s="152" t="s">
        <v>1</v>
      </c>
      <c r="F462" s="153" t="s">
        <v>670</v>
      </c>
      <c r="H462" s="154">
        <v>35.173000000000002</v>
      </c>
      <c r="I462" s="5"/>
      <c r="L462" s="149"/>
      <c r="M462" s="155"/>
      <c r="T462" s="156"/>
      <c r="AT462" s="152" t="s">
        <v>244</v>
      </c>
      <c r="AU462" s="152" t="s">
        <v>85</v>
      </c>
      <c r="AV462" s="150" t="s">
        <v>85</v>
      </c>
      <c r="AW462" s="150" t="s">
        <v>33</v>
      </c>
      <c r="AX462" s="150" t="s">
        <v>77</v>
      </c>
      <c r="AY462" s="152" t="s">
        <v>236</v>
      </c>
    </row>
    <row r="463" spans="2:65" s="150" customFormat="1" x14ac:dyDescent="0.2">
      <c r="B463" s="149"/>
      <c r="D463" s="151" t="s">
        <v>244</v>
      </c>
      <c r="E463" s="152" t="s">
        <v>1</v>
      </c>
      <c r="F463" s="153" t="s">
        <v>671</v>
      </c>
      <c r="H463" s="154">
        <v>10.199999999999999</v>
      </c>
      <c r="I463" s="5"/>
      <c r="L463" s="149"/>
      <c r="M463" s="155"/>
      <c r="T463" s="156"/>
      <c r="AT463" s="152" t="s">
        <v>244</v>
      </c>
      <c r="AU463" s="152" t="s">
        <v>85</v>
      </c>
      <c r="AV463" s="150" t="s">
        <v>85</v>
      </c>
      <c r="AW463" s="150" t="s">
        <v>33</v>
      </c>
      <c r="AX463" s="150" t="s">
        <v>77</v>
      </c>
      <c r="AY463" s="152" t="s">
        <v>236</v>
      </c>
    </row>
    <row r="464" spans="2:65" s="158" customFormat="1" x14ac:dyDescent="0.2">
      <c r="B464" s="157"/>
      <c r="D464" s="151" t="s">
        <v>244</v>
      </c>
      <c r="E464" s="159" t="s">
        <v>1</v>
      </c>
      <c r="F464" s="160" t="s">
        <v>253</v>
      </c>
      <c r="H464" s="161">
        <v>45.372999999999998</v>
      </c>
      <c r="I464" s="6"/>
      <c r="L464" s="157"/>
      <c r="M464" s="162"/>
      <c r="T464" s="163"/>
      <c r="AT464" s="159" t="s">
        <v>244</v>
      </c>
      <c r="AU464" s="159" t="s">
        <v>85</v>
      </c>
      <c r="AV464" s="158" t="s">
        <v>88</v>
      </c>
      <c r="AW464" s="158" t="s">
        <v>33</v>
      </c>
      <c r="AX464" s="158" t="s">
        <v>8</v>
      </c>
      <c r="AY464" s="159" t="s">
        <v>236</v>
      </c>
    </row>
    <row r="465" spans="2:65" s="25" customFormat="1" ht="16.5" customHeight="1" x14ac:dyDescent="0.2">
      <c r="B465" s="24"/>
      <c r="C465" s="137" t="s">
        <v>672</v>
      </c>
      <c r="D465" s="137" t="s">
        <v>238</v>
      </c>
      <c r="E465" s="138" t="s">
        <v>673</v>
      </c>
      <c r="F465" s="139" t="s">
        <v>674</v>
      </c>
      <c r="G465" s="140" t="s">
        <v>241</v>
      </c>
      <c r="H465" s="141">
        <v>6.2720000000000002</v>
      </c>
      <c r="I465" s="4"/>
      <c r="J465" s="142">
        <f>ROUND(I465*H465,0)</f>
        <v>0</v>
      </c>
      <c r="K465" s="139" t="s">
        <v>242</v>
      </c>
      <c r="L465" s="24"/>
      <c r="M465" s="143" t="s">
        <v>1</v>
      </c>
      <c r="N465" s="144" t="s">
        <v>42</v>
      </c>
      <c r="P465" s="145">
        <f>O465*H465</f>
        <v>0</v>
      </c>
      <c r="Q465" s="145">
        <v>0</v>
      </c>
      <c r="R465" s="145">
        <f>Q465*H465</f>
        <v>0</v>
      </c>
      <c r="S465" s="145">
        <v>2.4</v>
      </c>
      <c r="T465" s="146">
        <f>S465*H465</f>
        <v>15.0528</v>
      </c>
      <c r="AR465" s="147" t="s">
        <v>91</v>
      </c>
      <c r="AT465" s="147" t="s">
        <v>238</v>
      </c>
      <c r="AU465" s="147" t="s">
        <v>85</v>
      </c>
      <c r="AY465" s="12" t="s">
        <v>236</v>
      </c>
      <c r="BE465" s="148">
        <f>IF(N465="základní",J465,0)</f>
        <v>0</v>
      </c>
      <c r="BF465" s="148">
        <f>IF(N465="snížená",J465,0)</f>
        <v>0</v>
      </c>
      <c r="BG465" s="148">
        <f>IF(N465="zákl. přenesená",J465,0)</f>
        <v>0</v>
      </c>
      <c r="BH465" s="148">
        <f>IF(N465="sníž. přenesená",J465,0)</f>
        <v>0</v>
      </c>
      <c r="BI465" s="148">
        <f>IF(N465="nulová",J465,0)</f>
        <v>0</v>
      </c>
      <c r="BJ465" s="12" t="s">
        <v>8</v>
      </c>
      <c r="BK465" s="148">
        <f>ROUND(I465*H465,0)</f>
        <v>0</v>
      </c>
      <c r="BL465" s="12" t="s">
        <v>91</v>
      </c>
      <c r="BM465" s="147" t="s">
        <v>675</v>
      </c>
    </row>
    <row r="466" spans="2:65" s="150" customFormat="1" x14ac:dyDescent="0.2">
      <c r="B466" s="149"/>
      <c r="D466" s="151" t="s">
        <v>244</v>
      </c>
      <c r="E466" s="152" t="s">
        <v>1</v>
      </c>
      <c r="F466" s="153" t="s">
        <v>676</v>
      </c>
      <c r="H466" s="154">
        <v>6.2720000000000002</v>
      </c>
      <c r="I466" s="5"/>
      <c r="L466" s="149"/>
      <c r="M466" s="155"/>
      <c r="T466" s="156"/>
      <c r="AT466" s="152" t="s">
        <v>244</v>
      </c>
      <c r="AU466" s="152" t="s">
        <v>85</v>
      </c>
      <c r="AV466" s="150" t="s">
        <v>85</v>
      </c>
      <c r="AW466" s="150" t="s">
        <v>33</v>
      </c>
      <c r="AX466" s="150" t="s">
        <v>77</v>
      </c>
      <c r="AY466" s="152" t="s">
        <v>236</v>
      </c>
    </row>
    <row r="467" spans="2:65" s="158" customFormat="1" x14ac:dyDescent="0.2">
      <c r="B467" s="157"/>
      <c r="D467" s="151" t="s">
        <v>244</v>
      </c>
      <c r="E467" s="159" t="s">
        <v>1</v>
      </c>
      <c r="F467" s="160" t="s">
        <v>253</v>
      </c>
      <c r="H467" s="161">
        <v>6.2720000000000002</v>
      </c>
      <c r="I467" s="6"/>
      <c r="L467" s="157"/>
      <c r="M467" s="162"/>
      <c r="T467" s="163"/>
      <c r="AT467" s="159" t="s">
        <v>244</v>
      </c>
      <c r="AU467" s="159" t="s">
        <v>85</v>
      </c>
      <c r="AV467" s="158" t="s">
        <v>88</v>
      </c>
      <c r="AW467" s="158" t="s">
        <v>33</v>
      </c>
      <c r="AX467" s="158" t="s">
        <v>8</v>
      </c>
      <c r="AY467" s="159" t="s">
        <v>236</v>
      </c>
    </row>
    <row r="468" spans="2:65" s="25" customFormat="1" ht="21.75" customHeight="1" x14ac:dyDescent="0.2">
      <c r="B468" s="24"/>
      <c r="C468" s="137" t="s">
        <v>677</v>
      </c>
      <c r="D468" s="137" t="s">
        <v>238</v>
      </c>
      <c r="E468" s="138" t="s">
        <v>678</v>
      </c>
      <c r="F468" s="139" t="s">
        <v>679</v>
      </c>
      <c r="G468" s="140" t="s">
        <v>300</v>
      </c>
      <c r="H468" s="141">
        <v>47.7</v>
      </c>
      <c r="I468" s="4"/>
      <c r="J468" s="142">
        <f>ROUND(I468*H468,0)</f>
        <v>0</v>
      </c>
      <c r="K468" s="139" t="s">
        <v>242</v>
      </c>
      <c r="L468" s="24"/>
      <c r="M468" s="143" t="s">
        <v>1</v>
      </c>
      <c r="N468" s="144" t="s">
        <v>42</v>
      </c>
      <c r="P468" s="145">
        <f>O468*H468</f>
        <v>0</v>
      </c>
      <c r="Q468" s="145">
        <v>0</v>
      </c>
      <c r="R468" s="145">
        <f>Q468*H468</f>
        <v>0</v>
      </c>
      <c r="S468" s="145">
        <v>5.5E-2</v>
      </c>
      <c r="T468" s="146">
        <f>S468*H468</f>
        <v>2.6235000000000004</v>
      </c>
      <c r="AR468" s="147" t="s">
        <v>91</v>
      </c>
      <c r="AT468" s="147" t="s">
        <v>238</v>
      </c>
      <c r="AU468" s="147" t="s">
        <v>85</v>
      </c>
      <c r="AY468" s="12" t="s">
        <v>236</v>
      </c>
      <c r="BE468" s="148">
        <f>IF(N468="základní",J468,0)</f>
        <v>0</v>
      </c>
      <c r="BF468" s="148">
        <f>IF(N468="snížená",J468,0)</f>
        <v>0</v>
      </c>
      <c r="BG468" s="148">
        <f>IF(N468="zákl. přenesená",J468,0)</f>
        <v>0</v>
      </c>
      <c r="BH468" s="148">
        <f>IF(N468="sníž. přenesená",J468,0)</f>
        <v>0</v>
      </c>
      <c r="BI468" s="148">
        <f>IF(N468="nulová",J468,0)</f>
        <v>0</v>
      </c>
      <c r="BJ468" s="12" t="s">
        <v>8</v>
      </c>
      <c r="BK468" s="148">
        <f>ROUND(I468*H468,0)</f>
        <v>0</v>
      </c>
      <c r="BL468" s="12" t="s">
        <v>91</v>
      </c>
      <c r="BM468" s="147" t="s">
        <v>680</v>
      </c>
    </row>
    <row r="469" spans="2:65" s="150" customFormat="1" x14ac:dyDescent="0.2">
      <c r="B469" s="149"/>
      <c r="D469" s="151" t="s">
        <v>244</v>
      </c>
      <c r="E469" s="152" t="s">
        <v>1</v>
      </c>
      <c r="F469" s="153" t="s">
        <v>681</v>
      </c>
      <c r="H469" s="154">
        <v>47.7</v>
      </c>
      <c r="I469" s="5"/>
      <c r="L469" s="149"/>
      <c r="M469" s="155"/>
      <c r="T469" s="156"/>
      <c r="AT469" s="152" t="s">
        <v>244</v>
      </c>
      <c r="AU469" s="152" t="s">
        <v>85</v>
      </c>
      <c r="AV469" s="150" t="s">
        <v>85</v>
      </c>
      <c r="AW469" s="150" t="s">
        <v>33</v>
      </c>
      <c r="AX469" s="150" t="s">
        <v>8</v>
      </c>
      <c r="AY469" s="152" t="s">
        <v>236</v>
      </c>
    </row>
    <row r="470" spans="2:65" s="25" customFormat="1" ht="24.2" customHeight="1" x14ac:dyDescent="0.2">
      <c r="B470" s="24"/>
      <c r="C470" s="137" t="s">
        <v>682</v>
      </c>
      <c r="D470" s="137" t="s">
        <v>238</v>
      </c>
      <c r="E470" s="138" t="s">
        <v>683</v>
      </c>
      <c r="F470" s="139" t="s">
        <v>684</v>
      </c>
      <c r="G470" s="140" t="s">
        <v>300</v>
      </c>
      <c r="H470" s="141">
        <v>32.326000000000001</v>
      </c>
      <c r="I470" s="4"/>
      <c r="J470" s="142">
        <f>ROUND(I470*H470,0)</f>
        <v>0</v>
      </c>
      <c r="K470" s="139" t="s">
        <v>242</v>
      </c>
      <c r="L470" s="24"/>
      <c r="M470" s="143" t="s">
        <v>1</v>
      </c>
      <c r="N470" s="144" t="s">
        <v>42</v>
      </c>
      <c r="P470" s="145">
        <f>O470*H470</f>
        <v>0</v>
      </c>
      <c r="Q470" s="145">
        <v>0</v>
      </c>
      <c r="R470" s="145">
        <f>Q470*H470</f>
        <v>0</v>
      </c>
      <c r="S470" s="145">
        <v>8.7999999999999995E-2</v>
      </c>
      <c r="T470" s="146">
        <f>S470*H470</f>
        <v>2.8446879999999997</v>
      </c>
      <c r="AR470" s="147" t="s">
        <v>91</v>
      </c>
      <c r="AT470" s="147" t="s">
        <v>238</v>
      </c>
      <c r="AU470" s="147" t="s">
        <v>85</v>
      </c>
      <c r="AY470" s="12" t="s">
        <v>236</v>
      </c>
      <c r="BE470" s="148">
        <f>IF(N470="základní",J470,0)</f>
        <v>0</v>
      </c>
      <c r="BF470" s="148">
        <f>IF(N470="snížená",J470,0)</f>
        <v>0</v>
      </c>
      <c r="BG470" s="148">
        <f>IF(N470="zákl. přenesená",J470,0)</f>
        <v>0</v>
      </c>
      <c r="BH470" s="148">
        <f>IF(N470="sníž. přenesená",J470,0)</f>
        <v>0</v>
      </c>
      <c r="BI470" s="148">
        <f>IF(N470="nulová",J470,0)</f>
        <v>0</v>
      </c>
      <c r="BJ470" s="12" t="s">
        <v>8</v>
      </c>
      <c r="BK470" s="148">
        <f>ROUND(I470*H470,0)</f>
        <v>0</v>
      </c>
      <c r="BL470" s="12" t="s">
        <v>91</v>
      </c>
      <c r="BM470" s="147" t="s">
        <v>685</v>
      </c>
    </row>
    <row r="471" spans="2:65" s="150" customFormat="1" x14ac:dyDescent="0.2">
      <c r="B471" s="149"/>
      <c r="D471" s="151" t="s">
        <v>244</v>
      </c>
      <c r="E471" s="152" t="s">
        <v>1</v>
      </c>
      <c r="F471" s="153" t="s">
        <v>686</v>
      </c>
      <c r="H471" s="154">
        <v>15.055</v>
      </c>
      <c r="I471" s="5"/>
      <c r="L471" s="149"/>
      <c r="M471" s="155"/>
      <c r="T471" s="156"/>
      <c r="AT471" s="152" t="s">
        <v>244</v>
      </c>
      <c r="AU471" s="152" t="s">
        <v>85</v>
      </c>
      <c r="AV471" s="150" t="s">
        <v>85</v>
      </c>
      <c r="AW471" s="150" t="s">
        <v>33</v>
      </c>
      <c r="AX471" s="150" t="s">
        <v>77</v>
      </c>
      <c r="AY471" s="152" t="s">
        <v>236</v>
      </c>
    </row>
    <row r="472" spans="2:65" s="150" customFormat="1" x14ac:dyDescent="0.2">
      <c r="B472" s="149"/>
      <c r="D472" s="151" t="s">
        <v>244</v>
      </c>
      <c r="E472" s="152" t="s">
        <v>1</v>
      </c>
      <c r="F472" s="153" t="s">
        <v>687</v>
      </c>
      <c r="H472" s="154">
        <v>17.271000000000001</v>
      </c>
      <c r="I472" s="5"/>
      <c r="L472" s="149"/>
      <c r="M472" s="155"/>
      <c r="T472" s="156"/>
      <c r="AT472" s="152" t="s">
        <v>244</v>
      </c>
      <c r="AU472" s="152" t="s">
        <v>85</v>
      </c>
      <c r="AV472" s="150" t="s">
        <v>85</v>
      </c>
      <c r="AW472" s="150" t="s">
        <v>33</v>
      </c>
      <c r="AX472" s="150" t="s">
        <v>77</v>
      </c>
      <c r="AY472" s="152" t="s">
        <v>236</v>
      </c>
    </row>
    <row r="473" spans="2:65" s="158" customFormat="1" x14ac:dyDescent="0.2">
      <c r="B473" s="157"/>
      <c r="D473" s="151" t="s">
        <v>244</v>
      </c>
      <c r="E473" s="159" t="s">
        <v>1</v>
      </c>
      <c r="F473" s="160" t="s">
        <v>253</v>
      </c>
      <c r="H473" s="161">
        <v>32.326000000000001</v>
      </c>
      <c r="I473" s="6"/>
      <c r="L473" s="157"/>
      <c r="M473" s="162"/>
      <c r="T473" s="163"/>
      <c r="AT473" s="159" t="s">
        <v>244</v>
      </c>
      <c r="AU473" s="159" t="s">
        <v>85</v>
      </c>
      <c r="AV473" s="158" t="s">
        <v>88</v>
      </c>
      <c r="AW473" s="158" t="s">
        <v>33</v>
      </c>
      <c r="AX473" s="158" t="s">
        <v>8</v>
      </c>
      <c r="AY473" s="159" t="s">
        <v>236</v>
      </c>
    </row>
    <row r="474" spans="2:65" s="25" customFormat="1" ht="24.2" customHeight="1" x14ac:dyDescent="0.2">
      <c r="B474" s="24"/>
      <c r="C474" s="137" t="s">
        <v>688</v>
      </c>
      <c r="D474" s="137" t="s">
        <v>238</v>
      </c>
      <c r="E474" s="138" t="s">
        <v>689</v>
      </c>
      <c r="F474" s="139" t="s">
        <v>690</v>
      </c>
      <c r="G474" s="140" t="s">
        <v>262</v>
      </c>
      <c r="H474" s="141">
        <v>0.66600000000000004</v>
      </c>
      <c r="I474" s="4"/>
      <c r="J474" s="142">
        <f>ROUND(I474*H474,0)</f>
        <v>0</v>
      </c>
      <c r="K474" s="139" t="s">
        <v>242</v>
      </c>
      <c r="L474" s="24"/>
      <c r="M474" s="143" t="s">
        <v>1</v>
      </c>
      <c r="N474" s="144" t="s">
        <v>42</v>
      </c>
      <c r="P474" s="145">
        <f>O474*H474</f>
        <v>0</v>
      </c>
      <c r="Q474" s="145">
        <v>0</v>
      </c>
      <c r="R474" s="145">
        <f>Q474*H474</f>
        <v>0</v>
      </c>
      <c r="S474" s="145">
        <v>1.258</v>
      </c>
      <c r="T474" s="146">
        <f>S474*H474</f>
        <v>0.83782800000000002</v>
      </c>
      <c r="AR474" s="147" t="s">
        <v>91</v>
      </c>
      <c r="AT474" s="147" t="s">
        <v>238</v>
      </c>
      <c r="AU474" s="147" t="s">
        <v>85</v>
      </c>
      <c r="AY474" s="12" t="s">
        <v>236</v>
      </c>
      <c r="BE474" s="148">
        <f>IF(N474="základní",J474,0)</f>
        <v>0</v>
      </c>
      <c r="BF474" s="148">
        <f>IF(N474="snížená",J474,0)</f>
        <v>0</v>
      </c>
      <c r="BG474" s="148">
        <f>IF(N474="zákl. přenesená",J474,0)</f>
        <v>0</v>
      </c>
      <c r="BH474" s="148">
        <f>IF(N474="sníž. přenesená",J474,0)</f>
        <v>0</v>
      </c>
      <c r="BI474" s="148">
        <f>IF(N474="nulová",J474,0)</f>
        <v>0</v>
      </c>
      <c r="BJ474" s="12" t="s">
        <v>8</v>
      </c>
      <c r="BK474" s="148">
        <f>ROUND(I474*H474,0)</f>
        <v>0</v>
      </c>
      <c r="BL474" s="12" t="s">
        <v>91</v>
      </c>
      <c r="BM474" s="147" t="s">
        <v>691</v>
      </c>
    </row>
    <row r="475" spans="2:65" s="150" customFormat="1" x14ac:dyDescent="0.2">
      <c r="B475" s="149"/>
      <c r="D475" s="151" t="s">
        <v>244</v>
      </c>
      <c r="E475" s="152" t="s">
        <v>1</v>
      </c>
      <c r="F475" s="153" t="s">
        <v>692</v>
      </c>
      <c r="H475" s="154">
        <v>0.66600000000000004</v>
      </c>
      <c r="I475" s="5"/>
      <c r="L475" s="149"/>
      <c r="M475" s="155"/>
      <c r="T475" s="156"/>
      <c r="AT475" s="152" t="s">
        <v>244</v>
      </c>
      <c r="AU475" s="152" t="s">
        <v>85</v>
      </c>
      <c r="AV475" s="150" t="s">
        <v>85</v>
      </c>
      <c r="AW475" s="150" t="s">
        <v>33</v>
      </c>
      <c r="AX475" s="150" t="s">
        <v>8</v>
      </c>
      <c r="AY475" s="152" t="s">
        <v>236</v>
      </c>
    </row>
    <row r="476" spans="2:65" s="25" customFormat="1" ht="24.2" customHeight="1" x14ac:dyDescent="0.2">
      <c r="B476" s="24"/>
      <c r="C476" s="137" t="s">
        <v>693</v>
      </c>
      <c r="D476" s="137" t="s">
        <v>238</v>
      </c>
      <c r="E476" s="138" t="s">
        <v>694</v>
      </c>
      <c r="F476" s="139" t="s">
        <v>695</v>
      </c>
      <c r="G476" s="140" t="s">
        <v>262</v>
      </c>
      <c r="H476" s="141">
        <v>0.60499999999999998</v>
      </c>
      <c r="I476" s="4"/>
      <c r="J476" s="142">
        <f>ROUND(I476*H476,0)</f>
        <v>0</v>
      </c>
      <c r="K476" s="139" t="s">
        <v>242</v>
      </c>
      <c r="L476" s="24"/>
      <c r="M476" s="143" t="s">
        <v>1</v>
      </c>
      <c r="N476" s="144" t="s">
        <v>42</v>
      </c>
      <c r="P476" s="145">
        <f>O476*H476</f>
        <v>0</v>
      </c>
      <c r="Q476" s="145">
        <v>0</v>
      </c>
      <c r="R476" s="145">
        <f>Q476*H476</f>
        <v>0</v>
      </c>
      <c r="S476" s="145">
        <v>1.2609999999999999</v>
      </c>
      <c r="T476" s="146">
        <f>S476*H476</f>
        <v>0.76290499999999994</v>
      </c>
      <c r="AR476" s="147" t="s">
        <v>91</v>
      </c>
      <c r="AT476" s="147" t="s">
        <v>238</v>
      </c>
      <c r="AU476" s="147" t="s">
        <v>85</v>
      </c>
      <c r="AY476" s="12" t="s">
        <v>236</v>
      </c>
      <c r="BE476" s="148">
        <f>IF(N476="základní",J476,0)</f>
        <v>0</v>
      </c>
      <c r="BF476" s="148">
        <f>IF(N476="snížená",J476,0)</f>
        <v>0</v>
      </c>
      <c r="BG476" s="148">
        <f>IF(N476="zákl. přenesená",J476,0)</f>
        <v>0</v>
      </c>
      <c r="BH476" s="148">
        <f>IF(N476="sníž. přenesená",J476,0)</f>
        <v>0</v>
      </c>
      <c r="BI476" s="148">
        <f>IF(N476="nulová",J476,0)</f>
        <v>0</v>
      </c>
      <c r="BJ476" s="12" t="s">
        <v>8</v>
      </c>
      <c r="BK476" s="148">
        <f>ROUND(I476*H476,0)</f>
        <v>0</v>
      </c>
      <c r="BL476" s="12" t="s">
        <v>91</v>
      </c>
      <c r="BM476" s="147" t="s">
        <v>696</v>
      </c>
    </row>
    <row r="477" spans="2:65" s="150" customFormat="1" x14ac:dyDescent="0.2">
      <c r="B477" s="149"/>
      <c r="D477" s="151" t="s">
        <v>244</v>
      </c>
      <c r="E477" s="152" t="s">
        <v>1</v>
      </c>
      <c r="F477" s="153" t="s">
        <v>697</v>
      </c>
      <c r="H477" s="154">
        <v>0.60499999999999998</v>
      </c>
      <c r="I477" s="5"/>
      <c r="L477" s="149"/>
      <c r="M477" s="155"/>
      <c r="T477" s="156"/>
      <c r="AT477" s="152" t="s">
        <v>244</v>
      </c>
      <c r="AU477" s="152" t="s">
        <v>85</v>
      </c>
      <c r="AV477" s="150" t="s">
        <v>85</v>
      </c>
      <c r="AW477" s="150" t="s">
        <v>33</v>
      </c>
      <c r="AX477" s="150" t="s">
        <v>8</v>
      </c>
      <c r="AY477" s="152" t="s">
        <v>236</v>
      </c>
    </row>
    <row r="478" spans="2:65" s="25" customFormat="1" ht="21.75" customHeight="1" x14ac:dyDescent="0.2">
      <c r="B478" s="24"/>
      <c r="C478" s="137" t="s">
        <v>698</v>
      </c>
      <c r="D478" s="137" t="s">
        <v>238</v>
      </c>
      <c r="E478" s="138" t="s">
        <v>699</v>
      </c>
      <c r="F478" s="139" t="s">
        <v>700</v>
      </c>
      <c r="G478" s="140" t="s">
        <v>300</v>
      </c>
      <c r="H478" s="141">
        <v>9.2650000000000006</v>
      </c>
      <c r="I478" s="4"/>
      <c r="J478" s="142">
        <f>ROUND(I478*H478,0)</f>
        <v>0</v>
      </c>
      <c r="K478" s="139" t="s">
        <v>242</v>
      </c>
      <c r="L478" s="24"/>
      <c r="M478" s="143" t="s">
        <v>1</v>
      </c>
      <c r="N478" s="144" t="s">
        <v>42</v>
      </c>
      <c r="P478" s="145">
        <f>O478*H478</f>
        <v>0</v>
      </c>
      <c r="Q478" s="145">
        <v>0</v>
      </c>
      <c r="R478" s="145">
        <f>Q478*H478</f>
        <v>0</v>
      </c>
      <c r="S478" s="145">
        <v>7.5999999999999998E-2</v>
      </c>
      <c r="T478" s="146">
        <f>S478*H478</f>
        <v>0.70413999999999999</v>
      </c>
      <c r="AR478" s="147" t="s">
        <v>91</v>
      </c>
      <c r="AT478" s="147" t="s">
        <v>238</v>
      </c>
      <c r="AU478" s="147" t="s">
        <v>85</v>
      </c>
      <c r="AY478" s="12" t="s">
        <v>236</v>
      </c>
      <c r="BE478" s="148">
        <f>IF(N478="základní",J478,0)</f>
        <v>0</v>
      </c>
      <c r="BF478" s="148">
        <f>IF(N478="snížená",J478,0)</f>
        <v>0</v>
      </c>
      <c r="BG478" s="148">
        <f>IF(N478="zákl. přenesená",J478,0)</f>
        <v>0</v>
      </c>
      <c r="BH478" s="148">
        <f>IF(N478="sníž. přenesená",J478,0)</f>
        <v>0</v>
      </c>
      <c r="BI478" s="148">
        <f>IF(N478="nulová",J478,0)</f>
        <v>0</v>
      </c>
      <c r="BJ478" s="12" t="s">
        <v>8</v>
      </c>
      <c r="BK478" s="148">
        <f>ROUND(I478*H478,0)</f>
        <v>0</v>
      </c>
      <c r="BL478" s="12" t="s">
        <v>91</v>
      </c>
      <c r="BM478" s="147" t="s">
        <v>701</v>
      </c>
    </row>
    <row r="479" spans="2:65" s="150" customFormat="1" x14ac:dyDescent="0.2">
      <c r="B479" s="149"/>
      <c r="D479" s="151" t="s">
        <v>244</v>
      </c>
      <c r="E479" s="152" t="s">
        <v>1</v>
      </c>
      <c r="F479" s="153" t="s">
        <v>702</v>
      </c>
      <c r="H479" s="154">
        <v>1.8580000000000001</v>
      </c>
      <c r="I479" s="5"/>
      <c r="L479" s="149"/>
      <c r="M479" s="155"/>
      <c r="T479" s="156"/>
      <c r="AT479" s="152" t="s">
        <v>244</v>
      </c>
      <c r="AU479" s="152" t="s">
        <v>85</v>
      </c>
      <c r="AV479" s="150" t="s">
        <v>85</v>
      </c>
      <c r="AW479" s="150" t="s">
        <v>33</v>
      </c>
      <c r="AX479" s="150" t="s">
        <v>77</v>
      </c>
      <c r="AY479" s="152" t="s">
        <v>236</v>
      </c>
    </row>
    <row r="480" spans="2:65" s="150" customFormat="1" x14ac:dyDescent="0.2">
      <c r="B480" s="149"/>
      <c r="D480" s="151" t="s">
        <v>244</v>
      </c>
      <c r="E480" s="152" t="s">
        <v>1</v>
      </c>
      <c r="F480" s="153" t="s">
        <v>703</v>
      </c>
      <c r="H480" s="154">
        <v>1.5760000000000001</v>
      </c>
      <c r="I480" s="5"/>
      <c r="L480" s="149"/>
      <c r="M480" s="155"/>
      <c r="T480" s="156"/>
      <c r="AT480" s="152" t="s">
        <v>244</v>
      </c>
      <c r="AU480" s="152" t="s">
        <v>85</v>
      </c>
      <c r="AV480" s="150" t="s">
        <v>85</v>
      </c>
      <c r="AW480" s="150" t="s">
        <v>33</v>
      </c>
      <c r="AX480" s="150" t="s">
        <v>77</v>
      </c>
      <c r="AY480" s="152" t="s">
        <v>236</v>
      </c>
    </row>
    <row r="481" spans="2:65" s="150" customFormat="1" x14ac:dyDescent="0.2">
      <c r="B481" s="149"/>
      <c r="D481" s="151" t="s">
        <v>244</v>
      </c>
      <c r="E481" s="152" t="s">
        <v>1</v>
      </c>
      <c r="F481" s="153" t="s">
        <v>704</v>
      </c>
      <c r="H481" s="154">
        <v>1.1819999999999999</v>
      </c>
      <c r="I481" s="5"/>
      <c r="L481" s="149"/>
      <c r="M481" s="155"/>
      <c r="T481" s="156"/>
      <c r="AT481" s="152" t="s">
        <v>244</v>
      </c>
      <c r="AU481" s="152" t="s">
        <v>85</v>
      </c>
      <c r="AV481" s="150" t="s">
        <v>85</v>
      </c>
      <c r="AW481" s="150" t="s">
        <v>33</v>
      </c>
      <c r="AX481" s="150" t="s">
        <v>77</v>
      </c>
      <c r="AY481" s="152" t="s">
        <v>236</v>
      </c>
    </row>
    <row r="482" spans="2:65" s="150" customFormat="1" x14ac:dyDescent="0.2">
      <c r="B482" s="149"/>
      <c r="D482" s="151" t="s">
        <v>244</v>
      </c>
      <c r="E482" s="152" t="s">
        <v>1</v>
      </c>
      <c r="F482" s="153" t="s">
        <v>705</v>
      </c>
      <c r="H482" s="154">
        <v>3.1520000000000001</v>
      </c>
      <c r="I482" s="5"/>
      <c r="L482" s="149"/>
      <c r="M482" s="155"/>
      <c r="T482" s="156"/>
      <c r="AT482" s="152" t="s">
        <v>244</v>
      </c>
      <c r="AU482" s="152" t="s">
        <v>85</v>
      </c>
      <c r="AV482" s="150" t="s">
        <v>85</v>
      </c>
      <c r="AW482" s="150" t="s">
        <v>33</v>
      </c>
      <c r="AX482" s="150" t="s">
        <v>77</v>
      </c>
      <c r="AY482" s="152" t="s">
        <v>236</v>
      </c>
    </row>
    <row r="483" spans="2:65" s="150" customFormat="1" x14ac:dyDescent="0.2">
      <c r="B483" s="149"/>
      <c r="D483" s="151" t="s">
        <v>244</v>
      </c>
      <c r="E483" s="152" t="s">
        <v>1</v>
      </c>
      <c r="F483" s="153" t="s">
        <v>706</v>
      </c>
      <c r="H483" s="154">
        <v>1.4970000000000001</v>
      </c>
      <c r="I483" s="5"/>
      <c r="L483" s="149"/>
      <c r="M483" s="155"/>
      <c r="T483" s="156"/>
      <c r="AT483" s="152" t="s">
        <v>244</v>
      </c>
      <c r="AU483" s="152" t="s">
        <v>85</v>
      </c>
      <c r="AV483" s="150" t="s">
        <v>85</v>
      </c>
      <c r="AW483" s="150" t="s">
        <v>33</v>
      </c>
      <c r="AX483" s="150" t="s">
        <v>77</v>
      </c>
      <c r="AY483" s="152" t="s">
        <v>236</v>
      </c>
    </row>
    <row r="484" spans="2:65" s="158" customFormat="1" x14ac:dyDescent="0.2">
      <c r="B484" s="157"/>
      <c r="D484" s="151" t="s">
        <v>244</v>
      </c>
      <c r="E484" s="159" t="s">
        <v>1</v>
      </c>
      <c r="F484" s="160" t="s">
        <v>253</v>
      </c>
      <c r="H484" s="161">
        <v>9.2650000000000006</v>
      </c>
      <c r="I484" s="6"/>
      <c r="L484" s="157"/>
      <c r="M484" s="162"/>
      <c r="T484" s="163"/>
      <c r="AT484" s="159" t="s">
        <v>244</v>
      </c>
      <c r="AU484" s="159" t="s">
        <v>85</v>
      </c>
      <c r="AV484" s="158" t="s">
        <v>88</v>
      </c>
      <c r="AW484" s="158" t="s">
        <v>33</v>
      </c>
      <c r="AX484" s="158" t="s">
        <v>8</v>
      </c>
      <c r="AY484" s="159" t="s">
        <v>236</v>
      </c>
    </row>
    <row r="485" spans="2:65" s="25" customFormat="1" ht="21.75" customHeight="1" x14ac:dyDescent="0.2">
      <c r="B485" s="24"/>
      <c r="C485" s="137" t="s">
        <v>707</v>
      </c>
      <c r="D485" s="137" t="s">
        <v>238</v>
      </c>
      <c r="E485" s="138" t="s">
        <v>708</v>
      </c>
      <c r="F485" s="139" t="s">
        <v>709</v>
      </c>
      <c r="G485" s="140" t="s">
        <v>300</v>
      </c>
      <c r="H485" s="141">
        <v>17.806999999999999</v>
      </c>
      <c r="I485" s="4"/>
      <c r="J485" s="142">
        <f>ROUND(I485*H485,0)</f>
        <v>0</v>
      </c>
      <c r="K485" s="139" t="s">
        <v>242</v>
      </c>
      <c r="L485" s="24"/>
      <c r="M485" s="143" t="s">
        <v>1</v>
      </c>
      <c r="N485" s="144" t="s">
        <v>42</v>
      </c>
      <c r="P485" s="145">
        <f>O485*H485</f>
        <v>0</v>
      </c>
      <c r="Q485" s="145">
        <v>0</v>
      </c>
      <c r="R485" s="145">
        <f>Q485*H485</f>
        <v>0</v>
      </c>
      <c r="S485" s="145">
        <v>6.3E-2</v>
      </c>
      <c r="T485" s="146">
        <f>S485*H485</f>
        <v>1.1218409999999999</v>
      </c>
      <c r="AR485" s="147" t="s">
        <v>91</v>
      </c>
      <c r="AT485" s="147" t="s">
        <v>238</v>
      </c>
      <c r="AU485" s="147" t="s">
        <v>85</v>
      </c>
      <c r="AY485" s="12" t="s">
        <v>236</v>
      </c>
      <c r="BE485" s="148">
        <f>IF(N485="základní",J485,0)</f>
        <v>0</v>
      </c>
      <c r="BF485" s="148">
        <f>IF(N485="snížená",J485,0)</f>
        <v>0</v>
      </c>
      <c r="BG485" s="148">
        <f>IF(N485="zákl. přenesená",J485,0)</f>
        <v>0</v>
      </c>
      <c r="BH485" s="148">
        <f>IF(N485="sníž. přenesená",J485,0)</f>
        <v>0</v>
      </c>
      <c r="BI485" s="148">
        <f>IF(N485="nulová",J485,0)</f>
        <v>0</v>
      </c>
      <c r="BJ485" s="12" t="s">
        <v>8</v>
      </c>
      <c r="BK485" s="148">
        <f>ROUND(I485*H485,0)</f>
        <v>0</v>
      </c>
      <c r="BL485" s="12" t="s">
        <v>91</v>
      </c>
      <c r="BM485" s="147" t="s">
        <v>710</v>
      </c>
    </row>
    <row r="486" spans="2:65" s="150" customFormat="1" x14ac:dyDescent="0.2">
      <c r="B486" s="149"/>
      <c r="D486" s="151" t="s">
        <v>244</v>
      </c>
      <c r="E486" s="152" t="s">
        <v>1</v>
      </c>
      <c r="F486" s="153" t="s">
        <v>711</v>
      </c>
      <c r="H486" s="154">
        <v>2.7120000000000002</v>
      </c>
      <c r="I486" s="5"/>
      <c r="L486" s="149"/>
      <c r="M486" s="155"/>
      <c r="T486" s="156"/>
      <c r="AT486" s="152" t="s">
        <v>244</v>
      </c>
      <c r="AU486" s="152" t="s">
        <v>85</v>
      </c>
      <c r="AV486" s="150" t="s">
        <v>85</v>
      </c>
      <c r="AW486" s="150" t="s">
        <v>33</v>
      </c>
      <c r="AX486" s="150" t="s">
        <v>77</v>
      </c>
      <c r="AY486" s="152" t="s">
        <v>236</v>
      </c>
    </row>
    <row r="487" spans="2:65" s="150" customFormat="1" x14ac:dyDescent="0.2">
      <c r="B487" s="149"/>
      <c r="D487" s="151" t="s">
        <v>244</v>
      </c>
      <c r="E487" s="152" t="s">
        <v>1</v>
      </c>
      <c r="F487" s="153" t="s">
        <v>712</v>
      </c>
      <c r="H487" s="154">
        <v>2.7309999999999999</v>
      </c>
      <c r="I487" s="5"/>
      <c r="L487" s="149"/>
      <c r="M487" s="155"/>
      <c r="T487" s="156"/>
      <c r="AT487" s="152" t="s">
        <v>244</v>
      </c>
      <c r="AU487" s="152" t="s">
        <v>85</v>
      </c>
      <c r="AV487" s="150" t="s">
        <v>85</v>
      </c>
      <c r="AW487" s="150" t="s">
        <v>33</v>
      </c>
      <c r="AX487" s="150" t="s">
        <v>77</v>
      </c>
      <c r="AY487" s="152" t="s">
        <v>236</v>
      </c>
    </row>
    <row r="488" spans="2:65" s="150" customFormat="1" x14ac:dyDescent="0.2">
      <c r="B488" s="149"/>
      <c r="D488" s="151" t="s">
        <v>244</v>
      </c>
      <c r="E488" s="152" t="s">
        <v>1</v>
      </c>
      <c r="F488" s="153" t="s">
        <v>713</v>
      </c>
      <c r="H488" s="154">
        <v>2.6909999999999998</v>
      </c>
      <c r="I488" s="5"/>
      <c r="L488" s="149"/>
      <c r="M488" s="155"/>
      <c r="T488" s="156"/>
      <c r="AT488" s="152" t="s">
        <v>244</v>
      </c>
      <c r="AU488" s="152" t="s">
        <v>85</v>
      </c>
      <c r="AV488" s="150" t="s">
        <v>85</v>
      </c>
      <c r="AW488" s="150" t="s">
        <v>33</v>
      </c>
      <c r="AX488" s="150" t="s">
        <v>77</v>
      </c>
      <c r="AY488" s="152" t="s">
        <v>236</v>
      </c>
    </row>
    <row r="489" spans="2:65" s="150" customFormat="1" x14ac:dyDescent="0.2">
      <c r="B489" s="149"/>
      <c r="D489" s="151" t="s">
        <v>244</v>
      </c>
      <c r="E489" s="152" t="s">
        <v>1</v>
      </c>
      <c r="F489" s="153" t="s">
        <v>714</v>
      </c>
      <c r="H489" s="154">
        <v>3.3260000000000001</v>
      </c>
      <c r="I489" s="5"/>
      <c r="L489" s="149"/>
      <c r="M489" s="155"/>
      <c r="T489" s="156"/>
      <c r="AT489" s="152" t="s">
        <v>244</v>
      </c>
      <c r="AU489" s="152" t="s">
        <v>85</v>
      </c>
      <c r="AV489" s="150" t="s">
        <v>85</v>
      </c>
      <c r="AW489" s="150" t="s">
        <v>33</v>
      </c>
      <c r="AX489" s="150" t="s">
        <v>77</v>
      </c>
      <c r="AY489" s="152" t="s">
        <v>236</v>
      </c>
    </row>
    <row r="490" spans="2:65" s="150" customFormat="1" x14ac:dyDescent="0.2">
      <c r="B490" s="149"/>
      <c r="D490" s="151" t="s">
        <v>244</v>
      </c>
      <c r="E490" s="152" t="s">
        <v>1</v>
      </c>
      <c r="F490" s="153" t="s">
        <v>715</v>
      </c>
      <c r="H490" s="154">
        <v>2.8809999999999998</v>
      </c>
      <c r="I490" s="5"/>
      <c r="L490" s="149"/>
      <c r="M490" s="155"/>
      <c r="T490" s="156"/>
      <c r="AT490" s="152" t="s">
        <v>244</v>
      </c>
      <c r="AU490" s="152" t="s">
        <v>85</v>
      </c>
      <c r="AV490" s="150" t="s">
        <v>85</v>
      </c>
      <c r="AW490" s="150" t="s">
        <v>33</v>
      </c>
      <c r="AX490" s="150" t="s">
        <v>77</v>
      </c>
      <c r="AY490" s="152" t="s">
        <v>236</v>
      </c>
    </row>
    <row r="491" spans="2:65" s="150" customFormat="1" x14ac:dyDescent="0.2">
      <c r="B491" s="149"/>
      <c r="D491" s="151" t="s">
        <v>244</v>
      </c>
      <c r="E491" s="152" t="s">
        <v>1</v>
      </c>
      <c r="F491" s="153" t="s">
        <v>716</v>
      </c>
      <c r="H491" s="154">
        <v>3.4660000000000002</v>
      </c>
      <c r="I491" s="5"/>
      <c r="L491" s="149"/>
      <c r="M491" s="155"/>
      <c r="T491" s="156"/>
      <c r="AT491" s="152" t="s">
        <v>244</v>
      </c>
      <c r="AU491" s="152" t="s">
        <v>85</v>
      </c>
      <c r="AV491" s="150" t="s">
        <v>85</v>
      </c>
      <c r="AW491" s="150" t="s">
        <v>33</v>
      </c>
      <c r="AX491" s="150" t="s">
        <v>77</v>
      </c>
      <c r="AY491" s="152" t="s">
        <v>236</v>
      </c>
    </row>
    <row r="492" spans="2:65" s="158" customFormat="1" x14ac:dyDescent="0.2">
      <c r="B492" s="157"/>
      <c r="D492" s="151" t="s">
        <v>244</v>
      </c>
      <c r="E492" s="159" t="s">
        <v>1</v>
      </c>
      <c r="F492" s="160" t="s">
        <v>253</v>
      </c>
      <c r="H492" s="161">
        <v>17.806999999999999</v>
      </c>
      <c r="I492" s="6"/>
      <c r="L492" s="157"/>
      <c r="M492" s="162"/>
      <c r="T492" s="163"/>
      <c r="AT492" s="159" t="s">
        <v>244</v>
      </c>
      <c r="AU492" s="159" t="s">
        <v>85</v>
      </c>
      <c r="AV492" s="158" t="s">
        <v>88</v>
      </c>
      <c r="AW492" s="158" t="s">
        <v>33</v>
      </c>
      <c r="AX492" s="158" t="s">
        <v>8</v>
      </c>
      <c r="AY492" s="159" t="s">
        <v>236</v>
      </c>
    </row>
    <row r="493" spans="2:65" s="25" customFormat="1" ht="24.2" customHeight="1" x14ac:dyDescent="0.2">
      <c r="B493" s="24"/>
      <c r="C493" s="137" t="s">
        <v>717</v>
      </c>
      <c r="D493" s="137" t="s">
        <v>238</v>
      </c>
      <c r="E493" s="138" t="s">
        <v>718</v>
      </c>
      <c r="F493" s="139" t="s">
        <v>719</v>
      </c>
      <c r="G493" s="140" t="s">
        <v>241</v>
      </c>
      <c r="H493" s="141">
        <v>0.13900000000000001</v>
      </c>
      <c r="I493" s="4"/>
      <c r="J493" s="142">
        <f>ROUND(I493*H493,0)</f>
        <v>0</v>
      </c>
      <c r="K493" s="139" t="s">
        <v>242</v>
      </c>
      <c r="L493" s="24"/>
      <c r="M493" s="143" t="s">
        <v>1</v>
      </c>
      <c r="N493" s="144" t="s">
        <v>42</v>
      </c>
      <c r="P493" s="145">
        <f>O493*H493</f>
        <v>0</v>
      </c>
      <c r="Q493" s="145">
        <v>0</v>
      </c>
      <c r="R493" s="145">
        <f>Q493*H493</f>
        <v>0</v>
      </c>
      <c r="S493" s="145">
        <v>1.8</v>
      </c>
      <c r="T493" s="146">
        <f>S493*H493</f>
        <v>0.25020000000000003</v>
      </c>
      <c r="AR493" s="147" t="s">
        <v>91</v>
      </c>
      <c r="AT493" s="147" t="s">
        <v>238</v>
      </c>
      <c r="AU493" s="147" t="s">
        <v>85</v>
      </c>
      <c r="AY493" s="12" t="s">
        <v>236</v>
      </c>
      <c r="BE493" s="148">
        <f>IF(N493="základní",J493,0)</f>
        <v>0</v>
      </c>
      <c r="BF493" s="148">
        <f>IF(N493="snížená",J493,0)</f>
        <v>0</v>
      </c>
      <c r="BG493" s="148">
        <f>IF(N493="zákl. přenesená",J493,0)</f>
        <v>0</v>
      </c>
      <c r="BH493" s="148">
        <f>IF(N493="sníž. přenesená",J493,0)</f>
        <v>0</v>
      </c>
      <c r="BI493" s="148">
        <f>IF(N493="nulová",J493,0)</f>
        <v>0</v>
      </c>
      <c r="BJ493" s="12" t="s">
        <v>8</v>
      </c>
      <c r="BK493" s="148">
        <f>ROUND(I493*H493,0)</f>
        <v>0</v>
      </c>
      <c r="BL493" s="12" t="s">
        <v>91</v>
      </c>
      <c r="BM493" s="147" t="s">
        <v>720</v>
      </c>
    </row>
    <row r="494" spans="2:65" s="150" customFormat="1" x14ac:dyDescent="0.2">
      <c r="B494" s="149"/>
      <c r="D494" s="151" t="s">
        <v>244</v>
      </c>
      <c r="E494" s="152" t="s">
        <v>1</v>
      </c>
      <c r="F494" s="153" t="s">
        <v>721</v>
      </c>
      <c r="H494" s="154">
        <v>0.13900000000000001</v>
      </c>
      <c r="I494" s="5"/>
      <c r="L494" s="149"/>
      <c r="M494" s="155"/>
      <c r="T494" s="156"/>
      <c r="AT494" s="152" t="s">
        <v>244</v>
      </c>
      <c r="AU494" s="152" t="s">
        <v>85</v>
      </c>
      <c r="AV494" s="150" t="s">
        <v>85</v>
      </c>
      <c r="AW494" s="150" t="s">
        <v>33</v>
      </c>
      <c r="AX494" s="150" t="s">
        <v>77</v>
      </c>
      <c r="AY494" s="152" t="s">
        <v>236</v>
      </c>
    </row>
    <row r="495" spans="2:65" s="158" customFormat="1" x14ac:dyDescent="0.2">
      <c r="B495" s="157"/>
      <c r="D495" s="151" t="s">
        <v>244</v>
      </c>
      <c r="E495" s="159" t="s">
        <v>1</v>
      </c>
      <c r="F495" s="160" t="s">
        <v>253</v>
      </c>
      <c r="H495" s="161">
        <v>0.13900000000000001</v>
      </c>
      <c r="I495" s="6"/>
      <c r="L495" s="157"/>
      <c r="M495" s="162"/>
      <c r="T495" s="163"/>
      <c r="AT495" s="159" t="s">
        <v>244</v>
      </c>
      <c r="AU495" s="159" t="s">
        <v>85</v>
      </c>
      <c r="AV495" s="158" t="s">
        <v>88</v>
      </c>
      <c r="AW495" s="158" t="s">
        <v>33</v>
      </c>
      <c r="AX495" s="158" t="s">
        <v>8</v>
      </c>
      <c r="AY495" s="159" t="s">
        <v>236</v>
      </c>
    </row>
    <row r="496" spans="2:65" s="25" customFormat="1" ht="24.2" customHeight="1" x14ac:dyDescent="0.2">
      <c r="B496" s="24"/>
      <c r="C496" s="137" t="s">
        <v>722</v>
      </c>
      <c r="D496" s="137" t="s">
        <v>238</v>
      </c>
      <c r="E496" s="138" t="s">
        <v>723</v>
      </c>
      <c r="F496" s="139" t="s">
        <v>724</v>
      </c>
      <c r="G496" s="140" t="s">
        <v>241</v>
      </c>
      <c r="H496" s="141">
        <v>0.30399999999999999</v>
      </c>
      <c r="I496" s="4"/>
      <c r="J496" s="142">
        <f>ROUND(I496*H496,0)</f>
        <v>0</v>
      </c>
      <c r="K496" s="139" t="s">
        <v>242</v>
      </c>
      <c r="L496" s="24"/>
      <c r="M496" s="143" t="s">
        <v>1</v>
      </c>
      <c r="N496" s="144" t="s">
        <v>42</v>
      </c>
      <c r="P496" s="145">
        <f>O496*H496</f>
        <v>0</v>
      </c>
      <c r="Q496" s="145">
        <v>0</v>
      </c>
      <c r="R496" s="145">
        <f>Q496*H496</f>
        <v>0</v>
      </c>
      <c r="S496" s="145">
        <v>1.8</v>
      </c>
      <c r="T496" s="146">
        <f>S496*H496</f>
        <v>0.54720000000000002</v>
      </c>
      <c r="AR496" s="147" t="s">
        <v>91</v>
      </c>
      <c r="AT496" s="147" t="s">
        <v>238</v>
      </c>
      <c r="AU496" s="147" t="s">
        <v>85</v>
      </c>
      <c r="AY496" s="12" t="s">
        <v>236</v>
      </c>
      <c r="BE496" s="148">
        <f>IF(N496="základní",J496,0)</f>
        <v>0</v>
      </c>
      <c r="BF496" s="148">
        <f>IF(N496="snížená",J496,0)</f>
        <v>0</v>
      </c>
      <c r="BG496" s="148">
        <f>IF(N496="zákl. přenesená",J496,0)</f>
        <v>0</v>
      </c>
      <c r="BH496" s="148">
        <f>IF(N496="sníž. přenesená",J496,0)</f>
        <v>0</v>
      </c>
      <c r="BI496" s="148">
        <f>IF(N496="nulová",J496,0)</f>
        <v>0</v>
      </c>
      <c r="BJ496" s="12" t="s">
        <v>8</v>
      </c>
      <c r="BK496" s="148">
        <f>ROUND(I496*H496,0)</f>
        <v>0</v>
      </c>
      <c r="BL496" s="12" t="s">
        <v>91</v>
      </c>
      <c r="BM496" s="147" t="s">
        <v>725</v>
      </c>
    </row>
    <row r="497" spans="2:65" s="150" customFormat="1" x14ac:dyDescent="0.2">
      <c r="B497" s="149"/>
      <c r="D497" s="151" t="s">
        <v>244</v>
      </c>
      <c r="E497" s="152" t="s">
        <v>1</v>
      </c>
      <c r="F497" s="153" t="s">
        <v>726</v>
      </c>
      <c r="H497" s="154">
        <v>0.30399999999999999</v>
      </c>
      <c r="I497" s="5"/>
      <c r="L497" s="149"/>
      <c r="M497" s="155"/>
      <c r="T497" s="156"/>
      <c r="AT497" s="152" t="s">
        <v>244</v>
      </c>
      <c r="AU497" s="152" t="s">
        <v>85</v>
      </c>
      <c r="AV497" s="150" t="s">
        <v>85</v>
      </c>
      <c r="AW497" s="150" t="s">
        <v>33</v>
      </c>
      <c r="AX497" s="150" t="s">
        <v>77</v>
      </c>
      <c r="AY497" s="152" t="s">
        <v>236</v>
      </c>
    </row>
    <row r="498" spans="2:65" s="158" customFormat="1" x14ac:dyDescent="0.2">
      <c r="B498" s="157"/>
      <c r="D498" s="151" t="s">
        <v>244</v>
      </c>
      <c r="E498" s="159" t="s">
        <v>1</v>
      </c>
      <c r="F498" s="160" t="s">
        <v>727</v>
      </c>
      <c r="H498" s="161">
        <v>0.30399999999999999</v>
      </c>
      <c r="I498" s="6"/>
      <c r="L498" s="157"/>
      <c r="M498" s="162"/>
      <c r="T498" s="163"/>
      <c r="AT498" s="159" t="s">
        <v>244</v>
      </c>
      <c r="AU498" s="159" t="s">
        <v>85</v>
      </c>
      <c r="AV498" s="158" t="s">
        <v>88</v>
      </c>
      <c r="AW498" s="158" t="s">
        <v>33</v>
      </c>
      <c r="AX498" s="158" t="s">
        <v>8</v>
      </c>
      <c r="AY498" s="159" t="s">
        <v>236</v>
      </c>
    </row>
    <row r="499" spans="2:65" s="25" customFormat="1" ht="24.2" customHeight="1" x14ac:dyDescent="0.2">
      <c r="B499" s="24"/>
      <c r="C499" s="137" t="s">
        <v>728</v>
      </c>
      <c r="D499" s="137" t="s">
        <v>238</v>
      </c>
      <c r="E499" s="138" t="s">
        <v>729</v>
      </c>
      <c r="F499" s="139" t="s">
        <v>730</v>
      </c>
      <c r="G499" s="140" t="s">
        <v>241</v>
      </c>
      <c r="H499" s="141">
        <v>30.379000000000001</v>
      </c>
      <c r="I499" s="4"/>
      <c r="J499" s="142">
        <f>ROUND(I499*H499,0)</f>
        <v>0</v>
      </c>
      <c r="K499" s="139" t="s">
        <v>242</v>
      </c>
      <c r="L499" s="24"/>
      <c r="M499" s="143" t="s">
        <v>1</v>
      </c>
      <c r="N499" s="144" t="s">
        <v>42</v>
      </c>
      <c r="P499" s="145">
        <f>O499*H499</f>
        <v>0</v>
      </c>
      <c r="Q499" s="145">
        <v>0</v>
      </c>
      <c r="R499" s="145">
        <f>Q499*H499</f>
        <v>0</v>
      </c>
      <c r="S499" s="145">
        <v>1.8</v>
      </c>
      <c r="T499" s="146">
        <f>S499*H499</f>
        <v>54.682200000000002</v>
      </c>
      <c r="AR499" s="147" t="s">
        <v>91</v>
      </c>
      <c r="AT499" s="147" t="s">
        <v>238</v>
      </c>
      <c r="AU499" s="147" t="s">
        <v>85</v>
      </c>
      <c r="AY499" s="12" t="s">
        <v>236</v>
      </c>
      <c r="BE499" s="148">
        <f>IF(N499="základní",J499,0)</f>
        <v>0</v>
      </c>
      <c r="BF499" s="148">
        <f>IF(N499="snížená",J499,0)</f>
        <v>0</v>
      </c>
      <c r="BG499" s="148">
        <f>IF(N499="zákl. přenesená",J499,0)</f>
        <v>0</v>
      </c>
      <c r="BH499" s="148">
        <f>IF(N499="sníž. přenesená",J499,0)</f>
        <v>0</v>
      </c>
      <c r="BI499" s="148">
        <f>IF(N499="nulová",J499,0)</f>
        <v>0</v>
      </c>
      <c r="BJ499" s="12" t="s">
        <v>8</v>
      </c>
      <c r="BK499" s="148">
        <f>ROUND(I499*H499,0)</f>
        <v>0</v>
      </c>
      <c r="BL499" s="12" t="s">
        <v>91</v>
      </c>
      <c r="BM499" s="147" t="s">
        <v>731</v>
      </c>
    </row>
    <row r="500" spans="2:65" s="150" customFormat="1" x14ac:dyDescent="0.2">
      <c r="B500" s="149"/>
      <c r="D500" s="151" t="s">
        <v>244</v>
      </c>
      <c r="E500" s="152" t="s">
        <v>1</v>
      </c>
      <c r="F500" s="153" t="s">
        <v>732</v>
      </c>
      <c r="H500" s="154">
        <v>24.873000000000001</v>
      </c>
      <c r="I500" s="5"/>
      <c r="L500" s="149"/>
      <c r="M500" s="155"/>
      <c r="T500" s="156"/>
      <c r="AT500" s="152" t="s">
        <v>244</v>
      </c>
      <c r="AU500" s="152" t="s">
        <v>85</v>
      </c>
      <c r="AV500" s="150" t="s">
        <v>85</v>
      </c>
      <c r="AW500" s="150" t="s">
        <v>33</v>
      </c>
      <c r="AX500" s="150" t="s">
        <v>77</v>
      </c>
      <c r="AY500" s="152" t="s">
        <v>236</v>
      </c>
    </row>
    <row r="501" spans="2:65" s="150" customFormat="1" x14ac:dyDescent="0.2">
      <c r="B501" s="149"/>
      <c r="D501" s="151" t="s">
        <v>244</v>
      </c>
      <c r="E501" s="152" t="s">
        <v>1</v>
      </c>
      <c r="F501" s="153" t="s">
        <v>733</v>
      </c>
      <c r="H501" s="154">
        <v>0.155</v>
      </c>
      <c r="I501" s="5"/>
      <c r="L501" s="149"/>
      <c r="M501" s="155"/>
      <c r="T501" s="156"/>
      <c r="AT501" s="152" t="s">
        <v>244</v>
      </c>
      <c r="AU501" s="152" t="s">
        <v>85</v>
      </c>
      <c r="AV501" s="150" t="s">
        <v>85</v>
      </c>
      <c r="AW501" s="150" t="s">
        <v>33</v>
      </c>
      <c r="AX501" s="150" t="s">
        <v>77</v>
      </c>
      <c r="AY501" s="152" t="s">
        <v>236</v>
      </c>
    </row>
    <row r="502" spans="2:65" s="150" customFormat="1" x14ac:dyDescent="0.2">
      <c r="B502" s="149"/>
      <c r="D502" s="151" t="s">
        <v>244</v>
      </c>
      <c r="E502" s="152" t="s">
        <v>1</v>
      </c>
      <c r="F502" s="153" t="s">
        <v>734</v>
      </c>
      <c r="H502" s="154">
        <v>0.92400000000000004</v>
      </c>
      <c r="I502" s="5"/>
      <c r="L502" s="149"/>
      <c r="M502" s="155"/>
      <c r="T502" s="156"/>
      <c r="AT502" s="152" t="s">
        <v>244</v>
      </c>
      <c r="AU502" s="152" t="s">
        <v>85</v>
      </c>
      <c r="AV502" s="150" t="s">
        <v>85</v>
      </c>
      <c r="AW502" s="150" t="s">
        <v>33</v>
      </c>
      <c r="AX502" s="150" t="s">
        <v>77</v>
      </c>
      <c r="AY502" s="152" t="s">
        <v>236</v>
      </c>
    </row>
    <row r="503" spans="2:65" s="150" customFormat="1" x14ac:dyDescent="0.2">
      <c r="B503" s="149"/>
      <c r="D503" s="151" t="s">
        <v>244</v>
      </c>
      <c r="E503" s="152" t="s">
        <v>1</v>
      </c>
      <c r="F503" s="153" t="s">
        <v>735</v>
      </c>
      <c r="H503" s="154">
        <v>0.84499999999999997</v>
      </c>
      <c r="I503" s="5"/>
      <c r="L503" s="149"/>
      <c r="M503" s="155"/>
      <c r="T503" s="156"/>
      <c r="AT503" s="152" t="s">
        <v>244</v>
      </c>
      <c r="AU503" s="152" t="s">
        <v>85</v>
      </c>
      <c r="AV503" s="150" t="s">
        <v>85</v>
      </c>
      <c r="AW503" s="150" t="s">
        <v>33</v>
      </c>
      <c r="AX503" s="150" t="s">
        <v>77</v>
      </c>
      <c r="AY503" s="152" t="s">
        <v>236</v>
      </c>
    </row>
    <row r="504" spans="2:65" s="150" customFormat="1" x14ac:dyDescent="0.2">
      <c r="B504" s="149"/>
      <c r="D504" s="151" t="s">
        <v>244</v>
      </c>
      <c r="E504" s="152" t="s">
        <v>1</v>
      </c>
      <c r="F504" s="153" t="s">
        <v>736</v>
      </c>
      <c r="H504" s="154">
        <v>0.53</v>
      </c>
      <c r="I504" s="5"/>
      <c r="L504" s="149"/>
      <c r="M504" s="155"/>
      <c r="T504" s="156"/>
      <c r="AT504" s="152" t="s">
        <v>244</v>
      </c>
      <c r="AU504" s="152" t="s">
        <v>85</v>
      </c>
      <c r="AV504" s="150" t="s">
        <v>85</v>
      </c>
      <c r="AW504" s="150" t="s">
        <v>33</v>
      </c>
      <c r="AX504" s="150" t="s">
        <v>77</v>
      </c>
      <c r="AY504" s="152" t="s">
        <v>236</v>
      </c>
    </row>
    <row r="505" spans="2:65" s="150" customFormat="1" x14ac:dyDescent="0.2">
      <c r="B505" s="149"/>
      <c r="D505" s="151" t="s">
        <v>244</v>
      </c>
      <c r="E505" s="152" t="s">
        <v>1</v>
      </c>
      <c r="F505" s="153" t="s">
        <v>737</v>
      </c>
      <c r="H505" s="154">
        <v>1.0409999999999999</v>
      </c>
      <c r="I505" s="5"/>
      <c r="L505" s="149"/>
      <c r="M505" s="155"/>
      <c r="T505" s="156"/>
      <c r="AT505" s="152" t="s">
        <v>244</v>
      </c>
      <c r="AU505" s="152" t="s">
        <v>85</v>
      </c>
      <c r="AV505" s="150" t="s">
        <v>85</v>
      </c>
      <c r="AW505" s="150" t="s">
        <v>33</v>
      </c>
      <c r="AX505" s="150" t="s">
        <v>77</v>
      </c>
      <c r="AY505" s="152" t="s">
        <v>236</v>
      </c>
    </row>
    <row r="506" spans="2:65" s="158" customFormat="1" x14ac:dyDescent="0.2">
      <c r="B506" s="157"/>
      <c r="D506" s="151" t="s">
        <v>244</v>
      </c>
      <c r="E506" s="159" t="s">
        <v>1</v>
      </c>
      <c r="F506" s="160" t="s">
        <v>738</v>
      </c>
      <c r="H506" s="161">
        <v>28.367999999999999</v>
      </c>
      <c r="I506" s="6"/>
      <c r="L506" s="157"/>
      <c r="M506" s="162"/>
      <c r="T506" s="163"/>
      <c r="AT506" s="159" t="s">
        <v>244</v>
      </c>
      <c r="AU506" s="159" t="s">
        <v>85</v>
      </c>
      <c r="AV506" s="158" t="s">
        <v>88</v>
      </c>
      <c r="AW506" s="158" t="s">
        <v>33</v>
      </c>
      <c r="AX506" s="158" t="s">
        <v>77</v>
      </c>
      <c r="AY506" s="159" t="s">
        <v>236</v>
      </c>
    </row>
    <row r="507" spans="2:65" s="150" customFormat="1" x14ac:dyDescent="0.2">
      <c r="B507" s="149"/>
      <c r="D507" s="151" t="s">
        <v>244</v>
      </c>
      <c r="E507" s="152" t="s">
        <v>1</v>
      </c>
      <c r="F507" s="153" t="s">
        <v>739</v>
      </c>
      <c r="H507" s="154">
        <v>1.1870000000000001</v>
      </c>
      <c r="I507" s="5"/>
      <c r="L507" s="149"/>
      <c r="M507" s="155"/>
      <c r="T507" s="156"/>
      <c r="AT507" s="152" t="s">
        <v>244</v>
      </c>
      <c r="AU507" s="152" t="s">
        <v>85</v>
      </c>
      <c r="AV507" s="150" t="s">
        <v>85</v>
      </c>
      <c r="AW507" s="150" t="s">
        <v>33</v>
      </c>
      <c r="AX507" s="150" t="s">
        <v>77</v>
      </c>
      <c r="AY507" s="152" t="s">
        <v>236</v>
      </c>
    </row>
    <row r="508" spans="2:65" s="150" customFormat="1" x14ac:dyDescent="0.2">
      <c r="B508" s="149"/>
      <c r="D508" s="151" t="s">
        <v>244</v>
      </c>
      <c r="E508" s="152" t="s">
        <v>1</v>
      </c>
      <c r="F508" s="153" t="s">
        <v>740</v>
      </c>
      <c r="H508" s="154">
        <v>0.82399999999999995</v>
      </c>
      <c r="I508" s="5"/>
      <c r="L508" s="149"/>
      <c r="M508" s="155"/>
      <c r="T508" s="156"/>
      <c r="AT508" s="152" t="s">
        <v>244</v>
      </c>
      <c r="AU508" s="152" t="s">
        <v>85</v>
      </c>
      <c r="AV508" s="150" t="s">
        <v>85</v>
      </c>
      <c r="AW508" s="150" t="s">
        <v>33</v>
      </c>
      <c r="AX508" s="150" t="s">
        <v>77</v>
      </c>
      <c r="AY508" s="152" t="s">
        <v>236</v>
      </c>
    </row>
    <row r="509" spans="2:65" s="158" customFormat="1" x14ac:dyDescent="0.2">
      <c r="B509" s="157"/>
      <c r="D509" s="151" t="s">
        <v>244</v>
      </c>
      <c r="E509" s="159" t="s">
        <v>1</v>
      </c>
      <c r="F509" s="160" t="s">
        <v>727</v>
      </c>
      <c r="H509" s="161">
        <v>2.0110000000000001</v>
      </c>
      <c r="I509" s="6"/>
      <c r="L509" s="157"/>
      <c r="M509" s="162"/>
      <c r="T509" s="163"/>
      <c r="AT509" s="159" t="s">
        <v>244</v>
      </c>
      <c r="AU509" s="159" t="s">
        <v>85</v>
      </c>
      <c r="AV509" s="158" t="s">
        <v>88</v>
      </c>
      <c r="AW509" s="158" t="s">
        <v>33</v>
      </c>
      <c r="AX509" s="158" t="s">
        <v>77</v>
      </c>
      <c r="AY509" s="159" t="s">
        <v>236</v>
      </c>
    </row>
    <row r="510" spans="2:65" s="174" customFormat="1" x14ac:dyDescent="0.2">
      <c r="B510" s="173"/>
      <c r="D510" s="151" t="s">
        <v>244</v>
      </c>
      <c r="E510" s="175" t="s">
        <v>1</v>
      </c>
      <c r="F510" s="176" t="s">
        <v>371</v>
      </c>
      <c r="H510" s="177">
        <v>30.379000000000001</v>
      </c>
      <c r="I510" s="8"/>
      <c r="L510" s="173"/>
      <c r="M510" s="178"/>
      <c r="T510" s="179"/>
      <c r="AT510" s="175" t="s">
        <v>244</v>
      </c>
      <c r="AU510" s="175" t="s">
        <v>85</v>
      </c>
      <c r="AV510" s="174" t="s">
        <v>91</v>
      </c>
      <c r="AW510" s="174" t="s">
        <v>33</v>
      </c>
      <c r="AX510" s="174" t="s">
        <v>8</v>
      </c>
      <c r="AY510" s="175" t="s">
        <v>236</v>
      </c>
    </row>
    <row r="511" spans="2:65" s="25" customFormat="1" ht="24.2" customHeight="1" x14ac:dyDescent="0.2">
      <c r="B511" s="24"/>
      <c r="C511" s="137" t="s">
        <v>741</v>
      </c>
      <c r="D511" s="137" t="s">
        <v>238</v>
      </c>
      <c r="E511" s="138" t="s">
        <v>742</v>
      </c>
      <c r="F511" s="139" t="s">
        <v>743</v>
      </c>
      <c r="G511" s="140" t="s">
        <v>312</v>
      </c>
      <c r="H511" s="141">
        <v>1</v>
      </c>
      <c r="I511" s="4"/>
      <c r="J511" s="142">
        <f>ROUND(I511*H511,0)</f>
        <v>0</v>
      </c>
      <c r="K511" s="139" t="s">
        <v>242</v>
      </c>
      <c r="L511" s="24"/>
      <c r="M511" s="143" t="s">
        <v>1</v>
      </c>
      <c r="N511" s="144" t="s">
        <v>42</v>
      </c>
      <c r="P511" s="145">
        <f>O511*H511</f>
        <v>0</v>
      </c>
      <c r="Q511" s="145">
        <v>0</v>
      </c>
      <c r="R511" s="145">
        <f>Q511*H511</f>
        <v>0</v>
      </c>
      <c r="S511" s="145">
        <v>6.2E-2</v>
      </c>
      <c r="T511" s="146">
        <f>S511*H511</f>
        <v>6.2E-2</v>
      </c>
      <c r="AR511" s="147" t="s">
        <v>91</v>
      </c>
      <c r="AT511" s="147" t="s">
        <v>238</v>
      </c>
      <c r="AU511" s="147" t="s">
        <v>85</v>
      </c>
      <c r="AY511" s="12" t="s">
        <v>236</v>
      </c>
      <c r="BE511" s="148">
        <f>IF(N511="základní",J511,0)</f>
        <v>0</v>
      </c>
      <c r="BF511" s="148">
        <f>IF(N511="snížená",J511,0)</f>
        <v>0</v>
      </c>
      <c r="BG511" s="148">
        <f>IF(N511="zákl. přenesená",J511,0)</f>
        <v>0</v>
      </c>
      <c r="BH511" s="148">
        <f>IF(N511="sníž. přenesená",J511,0)</f>
        <v>0</v>
      </c>
      <c r="BI511" s="148">
        <f>IF(N511="nulová",J511,0)</f>
        <v>0</v>
      </c>
      <c r="BJ511" s="12" t="s">
        <v>8</v>
      </c>
      <c r="BK511" s="148">
        <f>ROUND(I511*H511,0)</f>
        <v>0</v>
      </c>
      <c r="BL511" s="12" t="s">
        <v>91</v>
      </c>
      <c r="BM511" s="147" t="s">
        <v>744</v>
      </c>
    </row>
    <row r="512" spans="2:65" s="150" customFormat="1" x14ac:dyDescent="0.2">
      <c r="B512" s="149"/>
      <c r="D512" s="151" t="s">
        <v>244</v>
      </c>
      <c r="E512" s="152" t="s">
        <v>1</v>
      </c>
      <c r="F512" s="153" t="s">
        <v>745</v>
      </c>
      <c r="H512" s="154">
        <v>1</v>
      </c>
      <c r="I512" s="5"/>
      <c r="L512" s="149"/>
      <c r="M512" s="155"/>
      <c r="T512" s="156"/>
      <c r="AT512" s="152" t="s">
        <v>244</v>
      </c>
      <c r="AU512" s="152" t="s">
        <v>85</v>
      </c>
      <c r="AV512" s="150" t="s">
        <v>85</v>
      </c>
      <c r="AW512" s="150" t="s">
        <v>33</v>
      </c>
      <c r="AX512" s="150" t="s">
        <v>8</v>
      </c>
      <c r="AY512" s="152" t="s">
        <v>236</v>
      </c>
    </row>
    <row r="513" spans="2:65" s="25" customFormat="1" ht="24.2" customHeight="1" x14ac:dyDescent="0.2">
      <c r="B513" s="24"/>
      <c r="C513" s="137" t="s">
        <v>746</v>
      </c>
      <c r="D513" s="137" t="s">
        <v>238</v>
      </c>
      <c r="E513" s="138" t="s">
        <v>747</v>
      </c>
      <c r="F513" s="139" t="s">
        <v>748</v>
      </c>
      <c r="G513" s="140" t="s">
        <v>312</v>
      </c>
      <c r="H513" s="141">
        <v>1</v>
      </c>
      <c r="I513" s="4"/>
      <c r="J513" s="142">
        <f>ROUND(I513*H513,0)</f>
        <v>0</v>
      </c>
      <c r="K513" s="139" t="s">
        <v>242</v>
      </c>
      <c r="L513" s="24"/>
      <c r="M513" s="143" t="s">
        <v>1</v>
      </c>
      <c r="N513" s="144" t="s">
        <v>42</v>
      </c>
      <c r="P513" s="145">
        <f>O513*H513</f>
        <v>0</v>
      </c>
      <c r="Q513" s="145">
        <v>0</v>
      </c>
      <c r="R513" s="145">
        <f>Q513*H513</f>
        <v>0</v>
      </c>
      <c r="S513" s="145">
        <v>9.7000000000000003E-2</v>
      </c>
      <c r="T513" s="146">
        <f>S513*H513</f>
        <v>9.7000000000000003E-2</v>
      </c>
      <c r="AR513" s="147" t="s">
        <v>91</v>
      </c>
      <c r="AT513" s="147" t="s">
        <v>238</v>
      </c>
      <c r="AU513" s="147" t="s">
        <v>85</v>
      </c>
      <c r="AY513" s="12" t="s">
        <v>236</v>
      </c>
      <c r="BE513" s="148">
        <f>IF(N513="základní",J513,0)</f>
        <v>0</v>
      </c>
      <c r="BF513" s="148">
        <f>IF(N513="snížená",J513,0)</f>
        <v>0</v>
      </c>
      <c r="BG513" s="148">
        <f>IF(N513="zákl. přenesená",J513,0)</f>
        <v>0</v>
      </c>
      <c r="BH513" s="148">
        <f>IF(N513="sníž. přenesená",J513,0)</f>
        <v>0</v>
      </c>
      <c r="BI513" s="148">
        <f>IF(N513="nulová",J513,0)</f>
        <v>0</v>
      </c>
      <c r="BJ513" s="12" t="s">
        <v>8</v>
      </c>
      <c r="BK513" s="148">
        <f>ROUND(I513*H513,0)</f>
        <v>0</v>
      </c>
      <c r="BL513" s="12" t="s">
        <v>91</v>
      </c>
      <c r="BM513" s="147" t="s">
        <v>749</v>
      </c>
    </row>
    <row r="514" spans="2:65" s="150" customFormat="1" x14ac:dyDescent="0.2">
      <c r="B514" s="149"/>
      <c r="D514" s="151" t="s">
        <v>244</v>
      </c>
      <c r="E514" s="152" t="s">
        <v>1</v>
      </c>
      <c r="F514" s="153" t="s">
        <v>745</v>
      </c>
      <c r="H514" s="154">
        <v>1</v>
      </c>
      <c r="I514" s="5"/>
      <c r="L514" s="149"/>
      <c r="M514" s="155"/>
      <c r="T514" s="156"/>
      <c r="AT514" s="152" t="s">
        <v>244</v>
      </c>
      <c r="AU514" s="152" t="s">
        <v>85</v>
      </c>
      <c r="AV514" s="150" t="s">
        <v>85</v>
      </c>
      <c r="AW514" s="150" t="s">
        <v>33</v>
      </c>
      <c r="AX514" s="150" t="s">
        <v>8</v>
      </c>
      <c r="AY514" s="152" t="s">
        <v>236</v>
      </c>
    </row>
    <row r="515" spans="2:65" s="25" customFormat="1" ht="24.2" customHeight="1" x14ac:dyDescent="0.2">
      <c r="B515" s="24"/>
      <c r="C515" s="137" t="s">
        <v>750</v>
      </c>
      <c r="D515" s="137" t="s">
        <v>238</v>
      </c>
      <c r="E515" s="138" t="s">
        <v>751</v>
      </c>
      <c r="F515" s="139" t="s">
        <v>752</v>
      </c>
      <c r="G515" s="140" t="s">
        <v>487</v>
      </c>
      <c r="H515" s="141">
        <v>94.45</v>
      </c>
      <c r="I515" s="4"/>
      <c r="J515" s="142">
        <f>ROUND(I515*H515,0)</f>
        <v>0</v>
      </c>
      <c r="K515" s="139" t="s">
        <v>242</v>
      </c>
      <c r="L515" s="24"/>
      <c r="M515" s="143" t="s">
        <v>1</v>
      </c>
      <c r="N515" s="144" t="s">
        <v>42</v>
      </c>
      <c r="P515" s="145">
        <f>O515*H515</f>
        <v>0</v>
      </c>
      <c r="Q515" s="145">
        <v>0</v>
      </c>
      <c r="R515" s="145">
        <f>Q515*H515</f>
        <v>0</v>
      </c>
      <c r="S515" s="145">
        <v>4.2000000000000003E-2</v>
      </c>
      <c r="T515" s="146">
        <f>S515*H515</f>
        <v>3.9669000000000003</v>
      </c>
      <c r="AR515" s="147" t="s">
        <v>91</v>
      </c>
      <c r="AT515" s="147" t="s">
        <v>238</v>
      </c>
      <c r="AU515" s="147" t="s">
        <v>85</v>
      </c>
      <c r="AY515" s="12" t="s">
        <v>236</v>
      </c>
      <c r="BE515" s="148">
        <f>IF(N515="základní",J515,0)</f>
        <v>0</v>
      </c>
      <c r="BF515" s="148">
        <f>IF(N515="snížená",J515,0)</f>
        <v>0</v>
      </c>
      <c r="BG515" s="148">
        <f>IF(N515="zákl. přenesená",J515,0)</f>
        <v>0</v>
      </c>
      <c r="BH515" s="148">
        <f>IF(N515="sníž. přenesená",J515,0)</f>
        <v>0</v>
      </c>
      <c r="BI515" s="148">
        <f>IF(N515="nulová",J515,0)</f>
        <v>0</v>
      </c>
      <c r="BJ515" s="12" t="s">
        <v>8</v>
      </c>
      <c r="BK515" s="148">
        <f>ROUND(I515*H515,0)</f>
        <v>0</v>
      </c>
      <c r="BL515" s="12" t="s">
        <v>91</v>
      </c>
      <c r="BM515" s="147" t="s">
        <v>753</v>
      </c>
    </row>
    <row r="516" spans="2:65" s="150" customFormat="1" ht="22.5" x14ac:dyDescent="0.2">
      <c r="B516" s="149"/>
      <c r="D516" s="151" t="s">
        <v>244</v>
      </c>
      <c r="E516" s="152" t="s">
        <v>1</v>
      </c>
      <c r="F516" s="153" t="s">
        <v>754</v>
      </c>
      <c r="H516" s="154">
        <v>86.8</v>
      </c>
      <c r="I516" s="5"/>
      <c r="L516" s="149"/>
      <c r="M516" s="155"/>
      <c r="T516" s="156"/>
      <c r="AT516" s="152" t="s">
        <v>244</v>
      </c>
      <c r="AU516" s="152" t="s">
        <v>85</v>
      </c>
      <c r="AV516" s="150" t="s">
        <v>85</v>
      </c>
      <c r="AW516" s="150" t="s">
        <v>33</v>
      </c>
      <c r="AX516" s="150" t="s">
        <v>77</v>
      </c>
      <c r="AY516" s="152" t="s">
        <v>236</v>
      </c>
    </row>
    <row r="517" spans="2:65" s="150" customFormat="1" x14ac:dyDescent="0.2">
      <c r="B517" s="149"/>
      <c r="D517" s="151" t="s">
        <v>244</v>
      </c>
      <c r="E517" s="152" t="s">
        <v>1</v>
      </c>
      <c r="F517" s="153" t="s">
        <v>755</v>
      </c>
      <c r="H517" s="154">
        <v>7.65</v>
      </c>
      <c r="I517" s="5"/>
      <c r="L517" s="149"/>
      <c r="M517" s="155"/>
      <c r="T517" s="156"/>
      <c r="AT517" s="152" t="s">
        <v>244</v>
      </c>
      <c r="AU517" s="152" t="s">
        <v>85</v>
      </c>
      <c r="AV517" s="150" t="s">
        <v>85</v>
      </c>
      <c r="AW517" s="150" t="s">
        <v>33</v>
      </c>
      <c r="AX517" s="150" t="s">
        <v>77</v>
      </c>
      <c r="AY517" s="152" t="s">
        <v>236</v>
      </c>
    </row>
    <row r="518" spans="2:65" s="158" customFormat="1" x14ac:dyDescent="0.2">
      <c r="B518" s="157"/>
      <c r="D518" s="151" t="s">
        <v>244</v>
      </c>
      <c r="E518" s="159" t="s">
        <v>1</v>
      </c>
      <c r="F518" s="160" t="s">
        <v>253</v>
      </c>
      <c r="H518" s="161">
        <v>94.45</v>
      </c>
      <c r="I518" s="6"/>
      <c r="L518" s="157"/>
      <c r="M518" s="162"/>
      <c r="T518" s="163"/>
      <c r="AT518" s="159" t="s">
        <v>244</v>
      </c>
      <c r="AU518" s="159" t="s">
        <v>85</v>
      </c>
      <c r="AV518" s="158" t="s">
        <v>88</v>
      </c>
      <c r="AW518" s="158" t="s">
        <v>33</v>
      </c>
      <c r="AX518" s="158" t="s">
        <v>8</v>
      </c>
      <c r="AY518" s="159" t="s">
        <v>236</v>
      </c>
    </row>
    <row r="519" spans="2:65" s="25" customFormat="1" ht="24.2" customHeight="1" x14ac:dyDescent="0.2">
      <c r="B519" s="24"/>
      <c r="C519" s="137" t="s">
        <v>756</v>
      </c>
      <c r="D519" s="137" t="s">
        <v>238</v>
      </c>
      <c r="E519" s="138" t="s">
        <v>757</v>
      </c>
      <c r="F519" s="139" t="s">
        <v>758</v>
      </c>
      <c r="G519" s="140" t="s">
        <v>487</v>
      </c>
      <c r="H519" s="141">
        <v>72.45</v>
      </c>
      <c r="I519" s="4"/>
      <c r="J519" s="142">
        <f>ROUND(I519*H519,0)</f>
        <v>0</v>
      </c>
      <c r="K519" s="139" t="s">
        <v>242</v>
      </c>
      <c r="L519" s="24"/>
      <c r="M519" s="143" t="s">
        <v>1</v>
      </c>
      <c r="N519" s="144" t="s">
        <v>42</v>
      </c>
      <c r="P519" s="145">
        <f>O519*H519</f>
        <v>0</v>
      </c>
      <c r="Q519" s="145">
        <v>0</v>
      </c>
      <c r="R519" s="145">
        <f>Q519*H519</f>
        <v>0</v>
      </c>
      <c r="S519" s="145">
        <v>6.5000000000000002E-2</v>
      </c>
      <c r="T519" s="146">
        <f>S519*H519</f>
        <v>4.7092499999999999</v>
      </c>
      <c r="AR519" s="147" t="s">
        <v>91</v>
      </c>
      <c r="AT519" s="147" t="s">
        <v>238</v>
      </c>
      <c r="AU519" s="147" t="s">
        <v>85</v>
      </c>
      <c r="AY519" s="12" t="s">
        <v>236</v>
      </c>
      <c r="BE519" s="148">
        <f>IF(N519="základní",J519,0)</f>
        <v>0</v>
      </c>
      <c r="BF519" s="148">
        <f>IF(N519="snížená",J519,0)</f>
        <v>0</v>
      </c>
      <c r="BG519" s="148">
        <f>IF(N519="zákl. přenesená",J519,0)</f>
        <v>0</v>
      </c>
      <c r="BH519" s="148">
        <f>IF(N519="sníž. přenesená",J519,0)</f>
        <v>0</v>
      </c>
      <c r="BI519" s="148">
        <f>IF(N519="nulová",J519,0)</f>
        <v>0</v>
      </c>
      <c r="BJ519" s="12" t="s">
        <v>8</v>
      </c>
      <c r="BK519" s="148">
        <f>ROUND(I519*H519,0)</f>
        <v>0</v>
      </c>
      <c r="BL519" s="12" t="s">
        <v>91</v>
      </c>
      <c r="BM519" s="147" t="s">
        <v>759</v>
      </c>
    </row>
    <row r="520" spans="2:65" s="150" customFormat="1" x14ac:dyDescent="0.2">
      <c r="B520" s="149"/>
      <c r="D520" s="151" t="s">
        <v>244</v>
      </c>
      <c r="E520" s="152" t="s">
        <v>1</v>
      </c>
      <c r="F520" s="153" t="s">
        <v>760</v>
      </c>
      <c r="H520" s="154">
        <v>24.15</v>
      </c>
      <c r="I520" s="5"/>
      <c r="L520" s="149"/>
      <c r="M520" s="155"/>
      <c r="T520" s="156"/>
      <c r="AT520" s="152" t="s">
        <v>244</v>
      </c>
      <c r="AU520" s="152" t="s">
        <v>85</v>
      </c>
      <c r="AV520" s="150" t="s">
        <v>85</v>
      </c>
      <c r="AW520" s="150" t="s">
        <v>33</v>
      </c>
      <c r="AX520" s="150" t="s">
        <v>77</v>
      </c>
      <c r="AY520" s="152" t="s">
        <v>236</v>
      </c>
    </row>
    <row r="521" spans="2:65" s="150" customFormat="1" x14ac:dyDescent="0.2">
      <c r="B521" s="149"/>
      <c r="D521" s="151" t="s">
        <v>244</v>
      </c>
      <c r="E521" s="152" t="s">
        <v>1</v>
      </c>
      <c r="F521" s="153" t="s">
        <v>761</v>
      </c>
      <c r="H521" s="154">
        <v>48.3</v>
      </c>
      <c r="I521" s="5"/>
      <c r="L521" s="149"/>
      <c r="M521" s="155"/>
      <c r="T521" s="156"/>
      <c r="AT521" s="152" t="s">
        <v>244</v>
      </c>
      <c r="AU521" s="152" t="s">
        <v>85</v>
      </c>
      <c r="AV521" s="150" t="s">
        <v>85</v>
      </c>
      <c r="AW521" s="150" t="s">
        <v>33</v>
      </c>
      <c r="AX521" s="150" t="s">
        <v>77</v>
      </c>
      <c r="AY521" s="152" t="s">
        <v>236</v>
      </c>
    </row>
    <row r="522" spans="2:65" s="158" customFormat="1" x14ac:dyDescent="0.2">
      <c r="B522" s="157"/>
      <c r="D522" s="151" t="s">
        <v>244</v>
      </c>
      <c r="E522" s="159" t="s">
        <v>1</v>
      </c>
      <c r="F522" s="160" t="s">
        <v>253</v>
      </c>
      <c r="H522" s="161">
        <v>72.45</v>
      </c>
      <c r="I522" s="6"/>
      <c r="L522" s="157"/>
      <c r="M522" s="162"/>
      <c r="T522" s="163"/>
      <c r="AT522" s="159" t="s">
        <v>244</v>
      </c>
      <c r="AU522" s="159" t="s">
        <v>85</v>
      </c>
      <c r="AV522" s="158" t="s">
        <v>88</v>
      </c>
      <c r="AW522" s="158" t="s">
        <v>33</v>
      </c>
      <c r="AX522" s="158" t="s">
        <v>8</v>
      </c>
      <c r="AY522" s="159" t="s">
        <v>236</v>
      </c>
    </row>
    <row r="523" spans="2:65" s="25" customFormat="1" ht="24.2" customHeight="1" x14ac:dyDescent="0.2">
      <c r="B523" s="24"/>
      <c r="C523" s="137" t="s">
        <v>762</v>
      </c>
      <c r="D523" s="137" t="s">
        <v>238</v>
      </c>
      <c r="E523" s="138" t="s">
        <v>763</v>
      </c>
      <c r="F523" s="139" t="s">
        <v>764</v>
      </c>
      <c r="G523" s="140" t="s">
        <v>487</v>
      </c>
      <c r="H523" s="141">
        <v>4.8</v>
      </c>
      <c r="I523" s="4"/>
      <c r="J523" s="142">
        <f>ROUND(I523*H523,0)</f>
        <v>0</v>
      </c>
      <c r="K523" s="139" t="s">
        <v>242</v>
      </c>
      <c r="L523" s="24"/>
      <c r="M523" s="143" t="s">
        <v>1</v>
      </c>
      <c r="N523" s="144" t="s">
        <v>42</v>
      </c>
      <c r="P523" s="145">
        <f>O523*H523</f>
        <v>0</v>
      </c>
      <c r="Q523" s="145">
        <v>6.6000000000000003E-6</v>
      </c>
      <c r="R523" s="145">
        <f>Q523*H523</f>
        <v>3.1680000000000002E-5</v>
      </c>
      <c r="S523" s="145">
        <v>0</v>
      </c>
      <c r="T523" s="146">
        <f>S523*H523</f>
        <v>0</v>
      </c>
      <c r="AR523" s="147" t="s">
        <v>91</v>
      </c>
      <c r="AT523" s="147" t="s">
        <v>238</v>
      </c>
      <c r="AU523" s="147" t="s">
        <v>85</v>
      </c>
      <c r="AY523" s="12" t="s">
        <v>236</v>
      </c>
      <c r="BE523" s="148">
        <f>IF(N523="základní",J523,0)</f>
        <v>0</v>
      </c>
      <c r="BF523" s="148">
        <f>IF(N523="snížená",J523,0)</f>
        <v>0</v>
      </c>
      <c r="BG523" s="148">
        <f>IF(N523="zákl. přenesená",J523,0)</f>
        <v>0</v>
      </c>
      <c r="BH523" s="148">
        <f>IF(N523="sníž. přenesená",J523,0)</f>
        <v>0</v>
      </c>
      <c r="BI523" s="148">
        <f>IF(N523="nulová",J523,0)</f>
        <v>0</v>
      </c>
      <c r="BJ523" s="12" t="s">
        <v>8</v>
      </c>
      <c r="BK523" s="148">
        <f>ROUND(I523*H523,0)</f>
        <v>0</v>
      </c>
      <c r="BL523" s="12" t="s">
        <v>91</v>
      </c>
      <c r="BM523" s="147" t="s">
        <v>765</v>
      </c>
    </row>
    <row r="524" spans="2:65" s="150" customFormat="1" x14ac:dyDescent="0.2">
      <c r="B524" s="149"/>
      <c r="D524" s="151" t="s">
        <v>244</v>
      </c>
      <c r="E524" s="152" t="s">
        <v>1</v>
      </c>
      <c r="F524" s="153" t="s">
        <v>766</v>
      </c>
      <c r="H524" s="154">
        <v>4.8</v>
      </c>
      <c r="I524" s="5"/>
      <c r="L524" s="149"/>
      <c r="M524" s="155"/>
      <c r="T524" s="156"/>
      <c r="AT524" s="152" t="s">
        <v>244</v>
      </c>
      <c r="AU524" s="152" t="s">
        <v>85</v>
      </c>
      <c r="AV524" s="150" t="s">
        <v>85</v>
      </c>
      <c r="AW524" s="150" t="s">
        <v>33</v>
      </c>
      <c r="AX524" s="150" t="s">
        <v>8</v>
      </c>
      <c r="AY524" s="152" t="s">
        <v>236</v>
      </c>
    </row>
    <row r="525" spans="2:65" s="25" customFormat="1" ht="24.2" customHeight="1" x14ac:dyDescent="0.2">
      <c r="B525" s="24"/>
      <c r="C525" s="137" t="s">
        <v>767</v>
      </c>
      <c r="D525" s="137" t="s">
        <v>238</v>
      </c>
      <c r="E525" s="138" t="s">
        <v>768</v>
      </c>
      <c r="F525" s="139" t="s">
        <v>769</v>
      </c>
      <c r="G525" s="140" t="s">
        <v>487</v>
      </c>
      <c r="H525" s="141">
        <v>3.2</v>
      </c>
      <c r="I525" s="4"/>
      <c r="J525" s="142">
        <f>ROUND(I525*H525,0)</f>
        <v>0</v>
      </c>
      <c r="K525" s="139" t="s">
        <v>242</v>
      </c>
      <c r="L525" s="24"/>
      <c r="M525" s="143" t="s">
        <v>1</v>
      </c>
      <c r="N525" s="144" t="s">
        <v>42</v>
      </c>
      <c r="P525" s="145">
        <f>O525*H525</f>
        <v>0</v>
      </c>
      <c r="Q525" s="145">
        <v>1.08E-5</v>
      </c>
      <c r="R525" s="145">
        <f>Q525*H525</f>
        <v>3.4560000000000001E-5</v>
      </c>
      <c r="S525" s="145">
        <v>0</v>
      </c>
      <c r="T525" s="146">
        <f>S525*H525</f>
        <v>0</v>
      </c>
      <c r="AR525" s="147" t="s">
        <v>91</v>
      </c>
      <c r="AT525" s="147" t="s">
        <v>238</v>
      </c>
      <c r="AU525" s="147" t="s">
        <v>85</v>
      </c>
      <c r="AY525" s="12" t="s">
        <v>236</v>
      </c>
      <c r="BE525" s="148">
        <f>IF(N525="základní",J525,0)</f>
        <v>0</v>
      </c>
      <c r="BF525" s="148">
        <f>IF(N525="snížená",J525,0)</f>
        <v>0</v>
      </c>
      <c r="BG525" s="148">
        <f>IF(N525="zákl. přenesená",J525,0)</f>
        <v>0</v>
      </c>
      <c r="BH525" s="148">
        <f>IF(N525="sníž. přenesená",J525,0)</f>
        <v>0</v>
      </c>
      <c r="BI525" s="148">
        <f>IF(N525="nulová",J525,0)</f>
        <v>0</v>
      </c>
      <c r="BJ525" s="12" t="s">
        <v>8</v>
      </c>
      <c r="BK525" s="148">
        <f>ROUND(I525*H525,0)</f>
        <v>0</v>
      </c>
      <c r="BL525" s="12" t="s">
        <v>91</v>
      </c>
      <c r="BM525" s="147" t="s">
        <v>770</v>
      </c>
    </row>
    <row r="526" spans="2:65" s="150" customFormat="1" x14ac:dyDescent="0.2">
      <c r="B526" s="149"/>
      <c r="D526" s="151" t="s">
        <v>244</v>
      </c>
      <c r="E526" s="152" t="s">
        <v>1</v>
      </c>
      <c r="F526" s="153" t="s">
        <v>771</v>
      </c>
      <c r="H526" s="154">
        <v>3.2</v>
      </c>
      <c r="I526" s="5"/>
      <c r="L526" s="149"/>
      <c r="M526" s="155"/>
      <c r="T526" s="156"/>
      <c r="AT526" s="152" t="s">
        <v>244</v>
      </c>
      <c r="AU526" s="152" t="s">
        <v>85</v>
      </c>
      <c r="AV526" s="150" t="s">
        <v>85</v>
      </c>
      <c r="AW526" s="150" t="s">
        <v>33</v>
      </c>
      <c r="AX526" s="150" t="s">
        <v>8</v>
      </c>
      <c r="AY526" s="152" t="s">
        <v>236</v>
      </c>
    </row>
    <row r="527" spans="2:65" s="25" customFormat="1" ht="24.2" customHeight="1" x14ac:dyDescent="0.2">
      <c r="B527" s="24"/>
      <c r="C527" s="137" t="s">
        <v>772</v>
      </c>
      <c r="D527" s="137" t="s">
        <v>238</v>
      </c>
      <c r="E527" s="138" t="s">
        <v>773</v>
      </c>
      <c r="F527" s="139" t="s">
        <v>774</v>
      </c>
      <c r="G527" s="140" t="s">
        <v>487</v>
      </c>
      <c r="H527" s="141">
        <v>8.5</v>
      </c>
      <c r="I527" s="4"/>
      <c r="J527" s="142">
        <f>ROUND(I527*H527,0)</f>
        <v>0</v>
      </c>
      <c r="K527" s="139" t="s">
        <v>242</v>
      </c>
      <c r="L527" s="24"/>
      <c r="M527" s="143" t="s">
        <v>1</v>
      </c>
      <c r="N527" s="144" t="s">
        <v>42</v>
      </c>
      <c r="P527" s="145">
        <f>O527*H527</f>
        <v>0</v>
      </c>
      <c r="Q527" s="145">
        <v>1.47E-3</v>
      </c>
      <c r="R527" s="145">
        <f>Q527*H527</f>
        <v>1.2494999999999999E-2</v>
      </c>
      <c r="S527" s="145">
        <v>3.9E-2</v>
      </c>
      <c r="T527" s="146">
        <f>S527*H527</f>
        <v>0.33150000000000002</v>
      </c>
      <c r="AR527" s="147" t="s">
        <v>91</v>
      </c>
      <c r="AT527" s="147" t="s">
        <v>238</v>
      </c>
      <c r="AU527" s="147" t="s">
        <v>85</v>
      </c>
      <c r="AY527" s="12" t="s">
        <v>236</v>
      </c>
      <c r="BE527" s="148">
        <f>IF(N527="základní",J527,0)</f>
        <v>0</v>
      </c>
      <c r="BF527" s="148">
        <f>IF(N527="snížená",J527,0)</f>
        <v>0</v>
      </c>
      <c r="BG527" s="148">
        <f>IF(N527="zákl. přenesená",J527,0)</f>
        <v>0</v>
      </c>
      <c r="BH527" s="148">
        <f>IF(N527="sníž. přenesená",J527,0)</f>
        <v>0</v>
      </c>
      <c r="BI527" s="148">
        <f>IF(N527="nulová",J527,0)</f>
        <v>0</v>
      </c>
      <c r="BJ527" s="12" t="s">
        <v>8</v>
      </c>
      <c r="BK527" s="148">
        <f>ROUND(I527*H527,0)</f>
        <v>0</v>
      </c>
      <c r="BL527" s="12" t="s">
        <v>91</v>
      </c>
      <c r="BM527" s="147" t="s">
        <v>775</v>
      </c>
    </row>
    <row r="528" spans="2:65" s="150" customFormat="1" x14ac:dyDescent="0.2">
      <c r="B528" s="149"/>
      <c r="D528" s="151" t="s">
        <v>244</v>
      </c>
      <c r="E528" s="152" t="s">
        <v>1</v>
      </c>
      <c r="F528" s="153" t="s">
        <v>776</v>
      </c>
      <c r="H528" s="154">
        <v>8.5</v>
      </c>
      <c r="I528" s="5"/>
      <c r="L528" s="149"/>
      <c r="M528" s="155"/>
      <c r="T528" s="156"/>
      <c r="AT528" s="152" t="s">
        <v>244</v>
      </c>
      <c r="AU528" s="152" t="s">
        <v>85</v>
      </c>
      <c r="AV528" s="150" t="s">
        <v>85</v>
      </c>
      <c r="AW528" s="150" t="s">
        <v>33</v>
      </c>
      <c r="AX528" s="150" t="s">
        <v>8</v>
      </c>
      <c r="AY528" s="152" t="s">
        <v>236</v>
      </c>
    </row>
    <row r="529" spans="2:65" s="25" customFormat="1" ht="24.2" customHeight="1" x14ac:dyDescent="0.2">
      <c r="B529" s="24"/>
      <c r="C529" s="137" t="s">
        <v>777</v>
      </c>
      <c r="D529" s="137" t="s">
        <v>238</v>
      </c>
      <c r="E529" s="138" t="s">
        <v>778</v>
      </c>
      <c r="F529" s="139" t="s">
        <v>779</v>
      </c>
      <c r="G529" s="140" t="s">
        <v>300</v>
      </c>
      <c r="H529" s="141">
        <v>1</v>
      </c>
      <c r="I529" s="4"/>
      <c r="J529" s="142">
        <f>ROUND(I529*H529,0)</f>
        <v>0</v>
      </c>
      <c r="K529" s="139" t="s">
        <v>242</v>
      </c>
      <c r="L529" s="24"/>
      <c r="M529" s="143" t="s">
        <v>1</v>
      </c>
      <c r="N529" s="144" t="s">
        <v>42</v>
      </c>
      <c r="P529" s="145">
        <f>O529*H529</f>
        <v>0</v>
      </c>
      <c r="Q529" s="145">
        <v>3.6919999999999998E-4</v>
      </c>
      <c r="R529" s="145">
        <f>Q529*H529</f>
        <v>3.6919999999999998E-4</v>
      </c>
      <c r="S529" s="145">
        <v>0</v>
      </c>
      <c r="T529" s="146">
        <f>S529*H529</f>
        <v>0</v>
      </c>
      <c r="AR529" s="147" t="s">
        <v>91</v>
      </c>
      <c r="AT529" s="147" t="s">
        <v>238</v>
      </c>
      <c r="AU529" s="147" t="s">
        <v>85</v>
      </c>
      <c r="AY529" s="12" t="s">
        <v>236</v>
      </c>
      <c r="BE529" s="148">
        <f>IF(N529="základní",J529,0)</f>
        <v>0</v>
      </c>
      <c r="BF529" s="148">
        <f>IF(N529="snížená",J529,0)</f>
        <v>0</v>
      </c>
      <c r="BG529" s="148">
        <f>IF(N529="zákl. přenesená",J529,0)</f>
        <v>0</v>
      </c>
      <c r="BH529" s="148">
        <f>IF(N529="sníž. přenesená",J529,0)</f>
        <v>0</v>
      </c>
      <c r="BI529" s="148">
        <f>IF(N529="nulová",J529,0)</f>
        <v>0</v>
      </c>
      <c r="BJ529" s="12" t="s">
        <v>8</v>
      </c>
      <c r="BK529" s="148">
        <f>ROUND(I529*H529,0)</f>
        <v>0</v>
      </c>
      <c r="BL529" s="12" t="s">
        <v>91</v>
      </c>
      <c r="BM529" s="147" t="s">
        <v>780</v>
      </c>
    </row>
    <row r="530" spans="2:65" s="25" customFormat="1" ht="37.9" customHeight="1" x14ac:dyDescent="0.2">
      <c r="B530" s="24"/>
      <c r="C530" s="137" t="s">
        <v>781</v>
      </c>
      <c r="D530" s="137" t="s">
        <v>238</v>
      </c>
      <c r="E530" s="138" t="s">
        <v>782</v>
      </c>
      <c r="F530" s="139" t="s">
        <v>783</v>
      </c>
      <c r="G530" s="140" t="s">
        <v>300</v>
      </c>
      <c r="H530" s="141">
        <v>778.37</v>
      </c>
      <c r="I530" s="4"/>
      <c r="J530" s="142">
        <f>ROUND(I530*H530,0)</f>
        <v>0</v>
      </c>
      <c r="K530" s="139" t="s">
        <v>242</v>
      </c>
      <c r="L530" s="24"/>
      <c r="M530" s="143" t="s">
        <v>1</v>
      </c>
      <c r="N530" s="144" t="s">
        <v>42</v>
      </c>
      <c r="P530" s="145">
        <f>O530*H530</f>
        <v>0</v>
      </c>
      <c r="Q530" s="145">
        <v>0</v>
      </c>
      <c r="R530" s="145">
        <f>Q530*H530</f>
        <v>0</v>
      </c>
      <c r="S530" s="145">
        <v>1.6E-2</v>
      </c>
      <c r="T530" s="146">
        <f>S530*H530</f>
        <v>12.45392</v>
      </c>
      <c r="AR530" s="147" t="s">
        <v>91</v>
      </c>
      <c r="AT530" s="147" t="s">
        <v>238</v>
      </c>
      <c r="AU530" s="147" t="s">
        <v>85</v>
      </c>
      <c r="AY530" s="12" t="s">
        <v>236</v>
      </c>
      <c r="BE530" s="148">
        <f>IF(N530="základní",J530,0)</f>
        <v>0</v>
      </c>
      <c r="BF530" s="148">
        <f>IF(N530="snížená",J530,0)</f>
        <v>0</v>
      </c>
      <c r="BG530" s="148">
        <f>IF(N530="zákl. přenesená",J530,0)</f>
        <v>0</v>
      </c>
      <c r="BH530" s="148">
        <f>IF(N530="sníž. přenesená",J530,0)</f>
        <v>0</v>
      </c>
      <c r="BI530" s="148">
        <f>IF(N530="nulová",J530,0)</f>
        <v>0</v>
      </c>
      <c r="BJ530" s="12" t="s">
        <v>8</v>
      </c>
      <c r="BK530" s="148">
        <f>ROUND(I530*H530,0)</f>
        <v>0</v>
      </c>
      <c r="BL530" s="12" t="s">
        <v>91</v>
      </c>
      <c r="BM530" s="147" t="s">
        <v>784</v>
      </c>
    </row>
    <row r="531" spans="2:65" s="150" customFormat="1" x14ac:dyDescent="0.2">
      <c r="B531" s="149"/>
      <c r="D531" s="151" t="s">
        <v>244</v>
      </c>
      <c r="E531" s="152" t="s">
        <v>1</v>
      </c>
      <c r="F531" s="153" t="s">
        <v>100</v>
      </c>
      <c r="H531" s="154">
        <v>778.37</v>
      </c>
      <c r="I531" s="5"/>
      <c r="L531" s="149"/>
      <c r="M531" s="155"/>
      <c r="T531" s="156"/>
      <c r="AT531" s="152" t="s">
        <v>244</v>
      </c>
      <c r="AU531" s="152" t="s">
        <v>85</v>
      </c>
      <c r="AV531" s="150" t="s">
        <v>85</v>
      </c>
      <c r="AW531" s="150" t="s">
        <v>33</v>
      </c>
      <c r="AX531" s="150" t="s">
        <v>8</v>
      </c>
      <c r="AY531" s="152" t="s">
        <v>236</v>
      </c>
    </row>
    <row r="532" spans="2:65" s="25" customFormat="1" ht="24.2" customHeight="1" x14ac:dyDescent="0.2">
      <c r="B532" s="24"/>
      <c r="C532" s="137" t="s">
        <v>785</v>
      </c>
      <c r="D532" s="137" t="s">
        <v>238</v>
      </c>
      <c r="E532" s="138" t="s">
        <v>786</v>
      </c>
      <c r="F532" s="139" t="s">
        <v>787</v>
      </c>
      <c r="G532" s="140" t="s">
        <v>300</v>
      </c>
      <c r="H532" s="141">
        <v>88.561000000000007</v>
      </c>
      <c r="I532" s="4"/>
      <c r="J532" s="142">
        <f>ROUND(I532*H532,0)</f>
        <v>0</v>
      </c>
      <c r="K532" s="139" t="s">
        <v>242</v>
      </c>
      <c r="L532" s="24"/>
      <c r="M532" s="143" t="s">
        <v>1</v>
      </c>
      <c r="N532" s="144" t="s">
        <v>42</v>
      </c>
      <c r="P532" s="145">
        <f>O532*H532</f>
        <v>0</v>
      </c>
      <c r="Q532" s="145">
        <v>0</v>
      </c>
      <c r="R532" s="145">
        <f>Q532*H532</f>
        <v>0</v>
      </c>
      <c r="S532" s="145">
        <v>8.8999999999999996E-2</v>
      </c>
      <c r="T532" s="146">
        <f>S532*H532</f>
        <v>7.8819290000000004</v>
      </c>
      <c r="AR532" s="147" t="s">
        <v>91</v>
      </c>
      <c r="AT532" s="147" t="s">
        <v>238</v>
      </c>
      <c r="AU532" s="147" t="s">
        <v>85</v>
      </c>
      <c r="AY532" s="12" t="s">
        <v>236</v>
      </c>
      <c r="BE532" s="148">
        <f>IF(N532="základní",J532,0)</f>
        <v>0</v>
      </c>
      <c r="BF532" s="148">
        <f>IF(N532="snížená",J532,0)</f>
        <v>0</v>
      </c>
      <c r="BG532" s="148">
        <f>IF(N532="zákl. přenesená",J532,0)</f>
        <v>0</v>
      </c>
      <c r="BH532" s="148">
        <f>IF(N532="sníž. přenesená",J532,0)</f>
        <v>0</v>
      </c>
      <c r="BI532" s="148">
        <f>IF(N532="nulová",J532,0)</f>
        <v>0</v>
      </c>
      <c r="BJ532" s="12" t="s">
        <v>8</v>
      </c>
      <c r="BK532" s="148">
        <f>ROUND(I532*H532,0)</f>
        <v>0</v>
      </c>
      <c r="BL532" s="12" t="s">
        <v>91</v>
      </c>
      <c r="BM532" s="147" t="s">
        <v>788</v>
      </c>
    </row>
    <row r="533" spans="2:65" s="150" customFormat="1" x14ac:dyDescent="0.2">
      <c r="B533" s="149"/>
      <c r="D533" s="151" t="s">
        <v>244</v>
      </c>
      <c r="E533" s="152" t="s">
        <v>1</v>
      </c>
      <c r="F533" s="153" t="s">
        <v>789</v>
      </c>
      <c r="H533" s="154">
        <v>88.561000000000007</v>
      </c>
      <c r="I533" s="5"/>
      <c r="L533" s="149"/>
      <c r="M533" s="155"/>
      <c r="T533" s="156"/>
      <c r="AT533" s="152" t="s">
        <v>244</v>
      </c>
      <c r="AU533" s="152" t="s">
        <v>85</v>
      </c>
      <c r="AV533" s="150" t="s">
        <v>85</v>
      </c>
      <c r="AW533" s="150" t="s">
        <v>33</v>
      </c>
      <c r="AX533" s="150" t="s">
        <v>77</v>
      </c>
      <c r="AY533" s="152" t="s">
        <v>236</v>
      </c>
    </row>
    <row r="534" spans="2:65" s="158" customFormat="1" x14ac:dyDescent="0.2">
      <c r="B534" s="157"/>
      <c r="D534" s="151" t="s">
        <v>244</v>
      </c>
      <c r="E534" s="159" t="s">
        <v>1</v>
      </c>
      <c r="F534" s="160" t="s">
        <v>253</v>
      </c>
      <c r="H534" s="161">
        <v>88.561000000000007</v>
      </c>
      <c r="I534" s="6"/>
      <c r="L534" s="157"/>
      <c r="M534" s="162"/>
      <c r="T534" s="163"/>
      <c r="AT534" s="159" t="s">
        <v>244</v>
      </c>
      <c r="AU534" s="159" t="s">
        <v>85</v>
      </c>
      <c r="AV534" s="158" t="s">
        <v>88</v>
      </c>
      <c r="AW534" s="158" t="s">
        <v>33</v>
      </c>
      <c r="AX534" s="158" t="s">
        <v>8</v>
      </c>
      <c r="AY534" s="159" t="s">
        <v>236</v>
      </c>
    </row>
    <row r="535" spans="2:65" s="126" customFormat="1" ht="22.9" customHeight="1" x14ac:dyDescent="0.2">
      <c r="B535" s="125"/>
      <c r="D535" s="127" t="s">
        <v>76</v>
      </c>
      <c r="E535" s="135" t="s">
        <v>790</v>
      </c>
      <c r="F535" s="135" t="s">
        <v>791</v>
      </c>
      <c r="I535" s="3"/>
      <c r="J535" s="136">
        <f>BK535</f>
        <v>0</v>
      </c>
      <c r="L535" s="125"/>
      <c r="M535" s="130"/>
      <c r="P535" s="131">
        <f>SUM(P536:P543)</f>
        <v>0</v>
      </c>
      <c r="R535" s="131">
        <f>SUM(R536:R543)</f>
        <v>0</v>
      </c>
      <c r="T535" s="132">
        <f>SUM(T536:T543)</f>
        <v>0</v>
      </c>
      <c r="AR535" s="127" t="s">
        <v>8</v>
      </c>
      <c r="AT535" s="133" t="s">
        <v>76</v>
      </c>
      <c r="AU535" s="133" t="s">
        <v>8</v>
      </c>
      <c r="AY535" s="127" t="s">
        <v>236</v>
      </c>
      <c r="BK535" s="134">
        <f>SUM(BK536:BK543)</f>
        <v>0</v>
      </c>
    </row>
    <row r="536" spans="2:65" s="25" customFormat="1" ht="24.2" customHeight="1" x14ac:dyDescent="0.2">
      <c r="B536" s="24"/>
      <c r="C536" s="137" t="s">
        <v>792</v>
      </c>
      <c r="D536" s="137" t="s">
        <v>238</v>
      </c>
      <c r="E536" s="138" t="s">
        <v>793</v>
      </c>
      <c r="F536" s="139" t="s">
        <v>794</v>
      </c>
      <c r="G536" s="140" t="s">
        <v>262</v>
      </c>
      <c r="H536" s="141">
        <v>148.68</v>
      </c>
      <c r="I536" s="4"/>
      <c r="J536" s="142">
        <f>ROUND(I536*H536,0)</f>
        <v>0</v>
      </c>
      <c r="K536" s="139" t="s">
        <v>242</v>
      </c>
      <c r="L536" s="24"/>
      <c r="M536" s="143" t="s">
        <v>1</v>
      </c>
      <c r="N536" s="144" t="s">
        <v>42</v>
      </c>
      <c r="P536" s="145">
        <f>O536*H536</f>
        <v>0</v>
      </c>
      <c r="Q536" s="145">
        <v>0</v>
      </c>
      <c r="R536" s="145">
        <f>Q536*H536</f>
        <v>0</v>
      </c>
      <c r="S536" s="145">
        <v>0</v>
      </c>
      <c r="T536" s="146">
        <f>S536*H536</f>
        <v>0</v>
      </c>
      <c r="AR536" s="147" t="s">
        <v>91</v>
      </c>
      <c r="AT536" s="147" t="s">
        <v>238</v>
      </c>
      <c r="AU536" s="147" t="s">
        <v>85</v>
      </c>
      <c r="AY536" s="12" t="s">
        <v>236</v>
      </c>
      <c r="BE536" s="148">
        <f>IF(N536="základní",J536,0)</f>
        <v>0</v>
      </c>
      <c r="BF536" s="148">
        <f>IF(N536="snížená",J536,0)</f>
        <v>0</v>
      </c>
      <c r="BG536" s="148">
        <f>IF(N536="zákl. přenesená",J536,0)</f>
        <v>0</v>
      </c>
      <c r="BH536" s="148">
        <f>IF(N536="sníž. přenesená",J536,0)</f>
        <v>0</v>
      </c>
      <c r="BI536" s="148">
        <f>IF(N536="nulová",J536,0)</f>
        <v>0</v>
      </c>
      <c r="BJ536" s="12" t="s">
        <v>8</v>
      </c>
      <c r="BK536" s="148">
        <f>ROUND(I536*H536,0)</f>
        <v>0</v>
      </c>
      <c r="BL536" s="12" t="s">
        <v>91</v>
      </c>
      <c r="BM536" s="147" t="s">
        <v>795</v>
      </c>
    </row>
    <row r="537" spans="2:65" s="25" customFormat="1" ht="24.2" customHeight="1" x14ac:dyDescent="0.2">
      <c r="B537" s="24"/>
      <c r="C537" s="137" t="s">
        <v>796</v>
      </c>
      <c r="D537" s="137" t="s">
        <v>238</v>
      </c>
      <c r="E537" s="138" t="s">
        <v>797</v>
      </c>
      <c r="F537" s="139" t="s">
        <v>798</v>
      </c>
      <c r="G537" s="140" t="s">
        <v>262</v>
      </c>
      <c r="H537" s="141">
        <v>148.68</v>
      </c>
      <c r="I537" s="4"/>
      <c r="J537" s="142">
        <f>ROUND(I537*H537,0)</f>
        <v>0</v>
      </c>
      <c r="K537" s="139" t="s">
        <v>242</v>
      </c>
      <c r="L537" s="24"/>
      <c r="M537" s="143" t="s">
        <v>1</v>
      </c>
      <c r="N537" s="144" t="s">
        <v>42</v>
      </c>
      <c r="P537" s="145">
        <f>O537*H537</f>
        <v>0</v>
      </c>
      <c r="Q537" s="145">
        <v>0</v>
      </c>
      <c r="R537" s="145">
        <f>Q537*H537</f>
        <v>0</v>
      </c>
      <c r="S537" s="145">
        <v>0</v>
      </c>
      <c r="T537" s="146">
        <f>S537*H537</f>
        <v>0</v>
      </c>
      <c r="AR537" s="147" t="s">
        <v>91</v>
      </c>
      <c r="AT537" s="147" t="s">
        <v>238</v>
      </c>
      <c r="AU537" s="147" t="s">
        <v>85</v>
      </c>
      <c r="AY537" s="12" t="s">
        <v>236</v>
      </c>
      <c r="BE537" s="148">
        <f>IF(N537="základní",J537,0)</f>
        <v>0</v>
      </c>
      <c r="BF537" s="148">
        <f>IF(N537="snížená",J537,0)</f>
        <v>0</v>
      </c>
      <c r="BG537" s="148">
        <f>IF(N537="zákl. přenesená",J537,0)</f>
        <v>0</v>
      </c>
      <c r="BH537" s="148">
        <f>IF(N537="sníž. přenesená",J537,0)</f>
        <v>0</v>
      </c>
      <c r="BI537" s="148">
        <f>IF(N537="nulová",J537,0)</f>
        <v>0</v>
      </c>
      <c r="BJ537" s="12" t="s">
        <v>8</v>
      </c>
      <c r="BK537" s="148">
        <f>ROUND(I537*H537,0)</f>
        <v>0</v>
      </c>
      <c r="BL537" s="12" t="s">
        <v>91</v>
      </c>
      <c r="BM537" s="147" t="s">
        <v>799</v>
      </c>
    </row>
    <row r="538" spans="2:65" s="25" customFormat="1" ht="24.2" customHeight="1" x14ac:dyDescent="0.2">
      <c r="B538" s="24"/>
      <c r="C538" s="137" t="s">
        <v>800</v>
      </c>
      <c r="D538" s="137" t="s">
        <v>238</v>
      </c>
      <c r="E538" s="138" t="s">
        <v>801</v>
      </c>
      <c r="F538" s="139" t="s">
        <v>802</v>
      </c>
      <c r="G538" s="140" t="s">
        <v>262</v>
      </c>
      <c r="H538" s="141">
        <v>4460.3999999999996</v>
      </c>
      <c r="I538" s="4"/>
      <c r="J538" s="142">
        <f>ROUND(I538*H538,0)</f>
        <v>0</v>
      </c>
      <c r="K538" s="139" t="s">
        <v>242</v>
      </c>
      <c r="L538" s="24"/>
      <c r="M538" s="143" t="s">
        <v>1</v>
      </c>
      <c r="N538" s="144" t="s">
        <v>42</v>
      </c>
      <c r="P538" s="145">
        <f>O538*H538</f>
        <v>0</v>
      </c>
      <c r="Q538" s="145">
        <v>0</v>
      </c>
      <c r="R538" s="145">
        <f>Q538*H538</f>
        <v>0</v>
      </c>
      <c r="S538" s="145">
        <v>0</v>
      </c>
      <c r="T538" s="146">
        <f>S538*H538</f>
        <v>0</v>
      </c>
      <c r="AR538" s="147" t="s">
        <v>91</v>
      </c>
      <c r="AT538" s="147" t="s">
        <v>238</v>
      </c>
      <c r="AU538" s="147" t="s">
        <v>85</v>
      </c>
      <c r="AY538" s="12" t="s">
        <v>236</v>
      </c>
      <c r="BE538" s="148">
        <f>IF(N538="základní",J538,0)</f>
        <v>0</v>
      </c>
      <c r="BF538" s="148">
        <f>IF(N538="snížená",J538,0)</f>
        <v>0</v>
      </c>
      <c r="BG538" s="148">
        <f>IF(N538="zákl. přenesená",J538,0)</f>
        <v>0</v>
      </c>
      <c r="BH538" s="148">
        <f>IF(N538="sníž. přenesená",J538,0)</f>
        <v>0</v>
      </c>
      <c r="BI538" s="148">
        <f>IF(N538="nulová",J538,0)</f>
        <v>0</v>
      </c>
      <c r="BJ538" s="12" t="s">
        <v>8</v>
      </c>
      <c r="BK538" s="148">
        <f>ROUND(I538*H538,0)</f>
        <v>0</v>
      </c>
      <c r="BL538" s="12" t="s">
        <v>91</v>
      </c>
      <c r="BM538" s="147" t="s">
        <v>803</v>
      </c>
    </row>
    <row r="539" spans="2:65" s="150" customFormat="1" x14ac:dyDescent="0.2">
      <c r="B539" s="149"/>
      <c r="D539" s="151" t="s">
        <v>244</v>
      </c>
      <c r="F539" s="153" t="s">
        <v>804</v>
      </c>
      <c r="H539" s="154">
        <v>4460.3999999999996</v>
      </c>
      <c r="I539" s="5"/>
      <c r="L539" s="149"/>
      <c r="M539" s="155"/>
      <c r="T539" s="156"/>
      <c r="AT539" s="152" t="s">
        <v>244</v>
      </c>
      <c r="AU539" s="152" t="s">
        <v>85</v>
      </c>
      <c r="AV539" s="150" t="s">
        <v>85</v>
      </c>
      <c r="AW539" s="150" t="s">
        <v>3</v>
      </c>
      <c r="AX539" s="150" t="s">
        <v>8</v>
      </c>
      <c r="AY539" s="152" t="s">
        <v>236</v>
      </c>
    </row>
    <row r="540" spans="2:65" s="25" customFormat="1" ht="33" customHeight="1" x14ac:dyDescent="0.2">
      <c r="B540" s="24"/>
      <c r="C540" s="137" t="s">
        <v>805</v>
      </c>
      <c r="D540" s="137" t="s">
        <v>238</v>
      </c>
      <c r="E540" s="138" t="s">
        <v>806</v>
      </c>
      <c r="F540" s="139" t="s">
        <v>807</v>
      </c>
      <c r="G540" s="140" t="s">
        <v>262</v>
      </c>
      <c r="H540" s="141">
        <v>6.7050000000000001</v>
      </c>
      <c r="I540" s="4"/>
      <c r="J540" s="142">
        <f>ROUND(I540*H540,0)</f>
        <v>0</v>
      </c>
      <c r="K540" s="139" t="s">
        <v>242</v>
      </c>
      <c r="L540" s="24"/>
      <c r="M540" s="143" t="s">
        <v>1</v>
      </c>
      <c r="N540" s="144" t="s">
        <v>42</v>
      </c>
      <c r="P540" s="145">
        <f>O540*H540</f>
        <v>0</v>
      </c>
      <c r="Q540" s="145">
        <v>0</v>
      </c>
      <c r="R540" s="145">
        <f>Q540*H540</f>
        <v>0</v>
      </c>
      <c r="S540" s="145">
        <v>0</v>
      </c>
      <c r="T540" s="146">
        <f>S540*H540</f>
        <v>0</v>
      </c>
      <c r="AR540" s="147" t="s">
        <v>91</v>
      </c>
      <c r="AT540" s="147" t="s">
        <v>238</v>
      </c>
      <c r="AU540" s="147" t="s">
        <v>85</v>
      </c>
      <c r="AY540" s="12" t="s">
        <v>236</v>
      </c>
      <c r="BE540" s="148">
        <f>IF(N540="základní",J540,0)</f>
        <v>0</v>
      </c>
      <c r="BF540" s="148">
        <f>IF(N540="snížená",J540,0)</f>
        <v>0</v>
      </c>
      <c r="BG540" s="148">
        <f>IF(N540="zákl. přenesená",J540,0)</f>
        <v>0</v>
      </c>
      <c r="BH540" s="148">
        <f>IF(N540="sníž. přenesená",J540,0)</f>
        <v>0</v>
      </c>
      <c r="BI540" s="148">
        <f>IF(N540="nulová",J540,0)</f>
        <v>0</v>
      </c>
      <c r="BJ540" s="12" t="s">
        <v>8</v>
      </c>
      <c r="BK540" s="148">
        <f>ROUND(I540*H540,0)</f>
        <v>0</v>
      </c>
      <c r="BL540" s="12" t="s">
        <v>91</v>
      </c>
      <c r="BM540" s="147" t="s">
        <v>808</v>
      </c>
    </row>
    <row r="541" spans="2:65" s="25" customFormat="1" ht="33" customHeight="1" x14ac:dyDescent="0.2">
      <c r="B541" s="24"/>
      <c r="C541" s="137" t="s">
        <v>809</v>
      </c>
      <c r="D541" s="137" t="s">
        <v>238</v>
      </c>
      <c r="E541" s="138" t="s">
        <v>810</v>
      </c>
      <c r="F541" s="139" t="s">
        <v>811</v>
      </c>
      <c r="G541" s="140" t="s">
        <v>262</v>
      </c>
      <c r="H541" s="141">
        <v>2.6240000000000001</v>
      </c>
      <c r="I541" s="4"/>
      <c r="J541" s="142">
        <f>ROUND(I541*H541,0)</f>
        <v>0</v>
      </c>
      <c r="K541" s="139" t="s">
        <v>242</v>
      </c>
      <c r="L541" s="24"/>
      <c r="M541" s="143" t="s">
        <v>1</v>
      </c>
      <c r="N541" s="144" t="s">
        <v>42</v>
      </c>
      <c r="P541" s="145">
        <f>O541*H541</f>
        <v>0</v>
      </c>
      <c r="Q541" s="145">
        <v>0</v>
      </c>
      <c r="R541" s="145">
        <f>Q541*H541</f>
        <v>0</v>
      </c>
      <c r="S541" s="145">
        <v>0</v>
      </c>
      <c r="T541" s="146">
        <f>S541*H541</f>
        <v>0</v>
      </c>
      <c r="AR541" s="147" t="s">
        <v>91</v>
      </c>
      <c r="AT541" s="147" t="s">
        <v>238</v>
      </c>
      <c r="AU541" s="147" t="s">
        <v>85</v>
      </c>
      <c r="AY541" s="12" t="s">
        <v>236</v>
      </c>
      <c r="BE541" s="148">
        <f>IF(N541="základní",J541,0)</f>
        <v>0</v>
      </c>
      <c r="BF541" s="148">
        <f>IF(N541="snížená",J541,0)</f>
        <v>0</v>
      </c>
      <c r="BG541" s="148">
        <f>IF(N541="zákl. přenesená",J541,0)</f>
        <v>0</v>
      </c>
      <c r="BH541" s="148">
        <f>IF(N541="sníž. přenesená",J541,0)</f>
        <v>0</v>
      </c>
      <c r="BI541" s="148">
        <f>IF(N541="nulová",J541,0)</f>
        <v>0</v>
      </c>
      <c r="BJ541" s="12" t="s">
        <v>8</v>
      </c>
      <c r="BK541" s="148">
        <f>ROUND(I541*H541,0)</f>
        <v>0</v>
      </c>
      <c r="BL541" s="12" t="s">
        <v>91</v>
      </c>
      <c r="BM541" s="147" t="s">
        <v>812</v>
      </c>
    </row>
    <row r="542" spans="2:65" s="25" customFormat="1" ht="33" customHeight="1" x14ac:dyDescent="0.2">
      <c r="B542" s="24"/>
      <c r="C542" s="137" t="s">
        <v>813</v>
      </c>
      <c r="D542" s="137" t="s">
        <v>238</v>
      </c>
      <c r="E542" s="138" t="s">
        <v>814</v>
      </c>
      <c r="F542" s="139" t="s">
        <v>815</v>
      </c>
      <c r="G542" s="140" t="s">
        <v>262</v>
      </c>
      <c r="H542" s="141">
        <v>2.0489999999999999</v>
      </c>
      <c r="I542" s="4"/>
      <c r="J542" s="142">
        <f>ROUND(I542*H542,0)</f>
        <v>0</v>
      </c>
      <c r="K542" s="139" t="s">
        <v>242</v>
      </c>
      <c r="L542" s="24"/>
      <c r="M542" s="143" t="s">
        <v>1</v>
      </c>
      <c r="N542" s="144" t="s">
        <v>42</v>
      </c>
      <c r="P542" s="145">
        <f>O542*H542</f>
        <v>0</v>
      </c>
      <c r="Q542" s="145">
        <v>0</v>
      </c>
      <c r="R542" s="145">
        <f>Q542*H542</f>
        <v>0</v>
      </c>
      <c r="S542" s="145">
        <v>0</v>
      </c>
      <c r="T542" s="146">
        <f>S542*H542</f>
        <v>0</v>
      </c>
      <c r="AR542" s="147" t="s">
        <v>91</v>
      </c>
      <c r="AT542" s="147" t="s">
        <v>238</v>
      </c>
      <c r="AU542" s="147" t="s">
        <v>85</v>
      </c>
      <c r="AY542" s="12" t="s">
        <v>236</v>
      </c>
      <c r="BE542" s="148">
        <f>IF(N542="základní",J542,0)</f>
        <v>0</v>
      </c>
      <c r="BF542" s="148">
        <f>IF(N542="snížená",J542,0)</f>
        <v>0</v>
      </c>
      <c r="BG542" s="148">
        <f>IF(N542="zákl. přenesená",J542,0)</f>
        <v>0</v>
      </c>
      <c r="BH542" s="148">
        <f>IF(N542="sníž. přenesená",J542,0)</f>
        <v>0</v>
      </c>
      <c r="BI542" s="148">
        <f>IF(N542="nulová",J542,0)</f>
        <v>0</v>
      </c>
      <c r="BJ542" s="12" t="s">
        <v>8</v>
      </c>
      <c r="BK542" s="148">
        <f>ROUND(I542*H542,0)</f>
        <v>0</v>
      </c>
      <c r="BL542" s="12" t="s">
        <v>91</v>
      </c>
      <c r="BM542" s="147" t="s">
        <v>816</v>
      </c>
    </row>
    <row r="543" spans="2:65" s="25" customFormat="1" ht="44.25" customHeight="1" x14ac:dyDescent="0.2">
      <c r="B543" s="24"/>
      <c r="C543" s="137" t="s">
        <v>817</v>
      </c>
      <c r="D543" s="137" t="s">
        <v>238</v>
      </c>
      <c r="E543" s="138" t="s">
        <v>818</v>
      </c>
      <c r="F543" s="139" t="s">
        <v>819</v>
      </c>
      <c r="G543" s="140" t="s">
        <v>262</v>
      </c>
      <c r="H543" s="141">
        <v>135.52500000000001</v>
      </c>
      <c r="I543" s="4"/>
      <c r="J543" s="142">
        <f>ROUND(I543*H543,0)</f>
        <v>0</v>
      </c>
      <c r="K543" s="139" t="s">
        <v>242</v>
      </c>
      <c r="L543" s="24"/>
      <c r="M543" s="143" t="s">
        <v>1</v>
      </c>
      <c r="N543" s="144" t="s">
        <v>42</v>
      </c>
      <c r="P543" s="145">
        <f>O543*H543</f>
        <v>0</v>
      </c>
      <c r="Q543" s="145">
        <v>0</v>
      </c>
      <c r="R543" s="145">
        <f>Q543*H543</f>
        <v>0</v>
      </c>
      <c r="S543" s="145">
        <v>0</v>
      </c>
      <c r="T543" s="146">
        <f>S543*H543</f>
        <v>0</v>
      </c>
      <c r="AR543" s="147" t="s">
        <v>91</v>
      </c>
      <c r="AT543" s="147" t="s">
        <v>238</v>
      </c>
      <c r="AU543" s="147" t="s">
        <v>85</v>
      </c>
      <c r="AY543" s="12" t="s">
        <v>236</v>
      </c>
      <c r="BE543" s="148">
        <f>IF(N543="základní",J543,0)</f>
        <v>0</v>
      </c>
      <c r="BF543" s="148">
        <f>IF(N543="snížená",J543,0)</f>
        <v>0</v>
      </c>
      <c r="BG543" s="148">
        <f>IF(N543="zákl. přenesená",J543,0)</f>
        <v>0</v>
      </c>
      <c r="BH543" s="148">
        <f>IF(N543="sníž. přenesená",J543,0)</f>
        <v>0</v>
      </c>
      <c r="BI543" s="148">
        <f>IF(N543="nulová",J543,0)</f>
        <v>0</v>
      </c>
      <c r="BJ543" s="12" t="s">
        <v>8</v>
      </c>
      <c r="BK543" s="148">
        <f>ROUND(I543*H543,0)</f>
        <v>0</v>
      </c>
      <c r="BL543" s="12" t="s">
        <v>91</v>
      </c>
      <c r="BM543" s="147" t="s">
        <v>820</v>
      </c>
    </row>
    <row r="544" spans="2:65" s="126" customFormat="1" ht="22.9" customHeight="1" x14ac:dyDescent="0.2">
      <c r="B544" s="125"/>
      <c r="D544" s="127" t="s">
        <v>76</v>
      </c>
      <c r="E544" s="135" t="s">
        <v>821</v>
      </c>
      <c r="F544" s="135" t="s">
        <v>822</v>
      </c>
      <c r="I544" s="3"/>
      <c r="J544" s="136">
        <f>BK544</f>
        <v>0</v>
      </c>
      <c r="L544" s="125"/>
      <c r="M544" s="130"/>
      <c r="P544" s="131">
        <f>P545</f>
        <v>0</v>
      </c>
      <c r="R544" s="131">
        <f>R545</f>
        <v>0</v>
      </c>
      <c r="T544" s="132">
        <f>T545</f>
        <v>0</v>
      </c>
      <c r="AR544" s="127" t="s">
        <v>8</v>
      </c>
      <c r="AT544" s="133" t="s">
        <v>76</v>
      </c>
      <c r="AU544" s="133" t="s">
        <v>8</v>
      </c>
      <c r="AY544" s="127" t="s">
        <v>236</v>
      </c>
      <c r="BK544" s="134">
        <f>BK545</f>
        <v>0</v>
      </c>
    </row>
    <row r="545" spans="2:65" s="25" customFormat="1" ht="16.5" customHeight="1" x14ac:dyDescent="0.2">
      <c r="B545" s="24"/>
      <c r="C545" s="137" t="s">
        <v>823</v>
      </c>
      <c r="D545" s="137" t="s">
        <v>238</v>
      </c>
      <c r="E545" s="138" t="s">
        <v>824</v>
      </c>
      <c r="F545" s="139" t="s">
        <v>825</v>
      </c>
      <c r="G545" s="140" t="s">
        <v>262</v>
      </c>
      <c r="H545" s="141">
        <v>193.14400000000001</v>
      </c>
      <c r="I545" s="4"/>
      <c r="J545" s="142">
        <f>ROUND(I545*H545,0)</f>
        <v>0</v>
      </c>
      <c r="K545" s="139" t="s">
        <v>242</v>
      </c>
      <c r="L545" s="24"/>
      <c r="M545" s="143" t="s">
        <v>1</v>
      </c>
      <c r="N545" s="144" t="s">
        <v>42</v>
      </c>
      <c r="P545" s="145">
        <f>O545*H545</f>
        <v>0</v>
      </c>
      <c r="Q545" s="145">
        <v>0</v>
      </c>
      <c r="R545" s="145">
        <f>Q545*H545</f>
        <v>0</v>
      </c>
      <c r="S545" s="145">
        <v>0</v>
      </c>
      <c r="T545" s="146">
        <f>S545*H545</f>
        <v>0</v>
      </c>
      <c r="AR545" s="147" t="s">
        <v>91</v>
      </c>
      <c r="AT545" s="147" t="s">
        <v>238</v>
      </c>
      <c r="AU545" s="147" t="s">
        <v>85</v>
      </c>
      <c r="AY545" s="12" t="s">
        <v>236</v>
      </c>
      <c r="BE545" s="148">
        <f>IF(N545="základní",J545,0)</f>
        <v>0</v>
      </c>
      <c r="BF545" s="148">
        <f>IF(N545="snížená",J545,0)</f>
        <v>0</v>
      </c>
      <c r="BG545" s="148">
        <f>IF(N545="zákl. přenesená",J545,0)</f>
        <v>0</v>
      </c>
      <c r="BH545" s="148">
        <f>IF(N545="sníž. přenesená",J545,0)</f>
        <v>0</v>
      </c>
      <c r="BI545" s="148">
        <f>IF(N545="nulová",J545,0)</f>
        <v>0</v>
      </c>
      <c r="BJ545" s="12" t="s">
        <v>8</v>
      </c>
      <c r="BK545" s="148">
        <f>ROUND(I545*H545,0)</f>
        <v>0</v>
      </c>
      <c r="BL545" s="12" t="s">
        <v>91</v>
      </c>
      <c r="BM545" s="147" t="s">
        <v>826</v>
      </c>
    </row>
    <row r="546" spans="2:65" s="126" customFormat="1" ht="25.9" customHeight="1" x14ac:dyDescent="0.2">
      <c r="B546" s="125"/>
      <c r="D546" s="127" t="s">
        <v>76</v>
      </c>
      <c r="E546" s="128" t="s">
        <v>827</v>
      </c>
      <c r="F546" s="128" t="s">
        <v>828</v>
      </c>
      <c r="I546" s="3"/>
      <c r="J546" s="129">
        <f>BK546</f>
        <v>0</v>
      </c>
      <c r="L546" s="125"/>
      <c r="M546" s="130"/>
      <c r="P546" s="131">
        <f>P547+P583+P656+P683+P720+P744+P763+P767+P853+P896+P917+P943+P956</f>
        <v>0</v>
      </c>
      <c r="R546" s="131">
        <f>R547+R583+R656+R683+R720+R744+R763+R767+R853+R896+R917+R943+R956</f>
        <v>30.049992574780998</v>
      </c>
      <c r="T546" s="132">
        <f>T547+T583+T656+T683+T720+T744+T763+T767+T853+T896+T917+T943+T956</f>
        <v>11.328897819999998</v>
      </c>
      <c r="AR546" s="127" t="s">
        <v>85</v>
      </c>
      <c r="AT546" s="133" t="s">
        <v>76</v>
      </c>
      <c r="AU546" s="133" t="s">
        <v>77</v>
      </c>
      <c r="AY546" s="127" t="s">
        <v>236</v>
      </c>
      <c r="BK546" s="134">
        <f>BK547+BK583+BK656+BK683+BK720+BK744+BK763+BK767+BK853+BK896+BK917+BK943+BK956</f>
        <v>0</v>
      </c>
    </row>
    <row r="547" spans="2:65" s="126" customFormat="1" ht="22.9" customHeight="1" x14ac:dyDescent="0.2">
      <c r="B547" s="125"/>
      <c r="D547" s="127" t="s">
        <v>76</v>
      </c>
      <c r="E547" s="135" t="s">
        <v>829</v>
      </c>
      <c r="F547" s="135" t="s">
        <v>830</v>
      </c>
      <c r="I547" s="3"/>
      <c r="J547" s="136">
        <f>BK547</f>
        <v>0</v>
      </c>
      <c r="L547" s="125"/>
      <c r="M547" s="130"/>
      <c r="P547" s="131">
        <f>SUM(P548:P582)</f>
        <v>0</v>
      </c>
      <c r="R547" s="131">
        <f>SUM(R548:R582)</f>
        <v>0.41019767999999995</v>
      </c>
      <c r="T547" s="132">
        <f>SUM(T548:T582)</f>
        <v>0</v>
      </c>
      <c r="AR547" s="127" t="s">
        <v>85</v>
      </c>
      <c r="AT547" s="133" t="s">
        <v>76</v>
      </c>
      <c r="AU547" s="133" t="s">
        <v>8</v>
      </c>
      <c r="AY547" s="127" t="s">
        <v>236</v>
      </c>
      <c r="BK547" s="134">
        <f>SUM(BK548:BK582)</f>
        <v>0</v>
      </c>
    </row>
    <row r="548" spans="2:65" s="25" customFormat="1" ht="24.2" customHeight="1" x14ac:dyDescent="0.2">
      <c r="B548" s="24"/>
      <c r="C548" s="137" t="s">
        <v>831</v>
      </c>
      <c r="D548" s="137" t="s">
        <v>238</v>
      </c>
      <c r="E548" s="138" t="s">
        <v>832</v>
      </c>
      <c r="F548" s="139" t="s">
        <v>833</v>
      </c>
      <c r="G548" s="140" t="s">
        <v>300</v>
      </c>
      <c r="H548" s="141">
        <v>72.144000000000005</v>
      </c>
      <c r="I548" s="4"/>
      <c r="J548" s="142">
        <f>ROUND(I548*H548,0)</f>
        <v>0</v>
      </c>
      <c r="K548" s="139" t="s">
        <v>242</v>
      </c>
      <c r="L548" s="24"/>
      <c r="M548" s="143" t="s">
        <v>1</v>
      </c>
      <c r="N548" s="144" t="s">
        <v>42</v>
      </c>
      <c r="P548" s="145">
        <f>O548*H548</f>
        <v>0</v>
      </c>
      <c r="Q548" s="145">
        <v>3.9500000000000001E-4</v>
      </c>
      <c r="R548" s="145">
        <f>Q548*H548</f>
        <v>2.8496880000000002E-2</v>
      </c>
      <c r="S548" s="145">
        <v>0</v>
      </c>
      <c r="T548" s="146">
        <f>S548*H548</f>
        <v>0</v>
      </c>
      <c r="AR548" s="147" t="s">
        <v>834</v>
      </c>
      <c r="AT548" s="147" t="s">
        <v>238</v>
      </c>
      <c r="AU548" s="147" t="s">
        <v>85</v>
      </c>
      <c r="AY548" s="12" t="s">
        <v>236</v>
      </c>
      <c r="BE548" s="148">
        <f>IF(N548="základní",J548,0)</f>
        <v>0</v>
      </c>
      <c r="BF548" s="148">
        <f>IF(N548="snížená",J548,0)</f>
        <v>0</v>
      </c>
      <c r="BG548" s="148">
        <f>IF(N548="zákl. přenesená",J548,0)</f>
        <v>0</v>
      </c>
      <c r="BH548" s="148">
        <f>IF(N548="sníž. přenesená",J548,0)</f>
        <v>0</v>
      </c>
      <c r="BI548" s="148">
        <f>IF(N548="nulová",J548,0)</f>
        <v>0</v>
      </c>
      <c r="BJ548" s="12" t="s">
        <v>8</v>
      </c>
      <c r="BK548" s="148">
        <f>ROUND(I548*H548,0)</f>
        <v>0</v>
      </c>
      <c r="BL548" s="12" t="s">
        <v>834</v>
      </c>
      <c r="BM548" s="147" t="s">
        <v>835</v>
      </c>
    </row>
    <row r="549" spans="2:65" s="150" customFormat="1" x14ac:dyDescent="0.2">
      <c r="B549" s="149"/>
      <c r="D549" s="151" t="s">
        <v>244</v>
      </c>
      <c r="E549" s="152" t="s">
        <v>1</v>
      </c>
      <c r="F549" s="153" t="s">
        <v>113</v>
      </c>
      <c r="H549" s="154">
        <v>72.144000000000005</v>
      </c>
      <c r="I549" s="5"/>
      <c r="L549" s="149"/>
      <c r="M549" s="155"/>
      <c r="T549" s="156"/>
      <c r="AT549" s="152" t="s">
        <v>244</v>
      </c>
      <c r="AU549" s="152" t="s">
        <v>85</v>
      </c>
      <c r="AV549" s="150" t="s">
        <v>85</v>
      </c>
      <c r="AW549" s="150" t="s">
        <v>33</v>
      </c>
      <c r="AX549" s="150" t="s">
        <v>8</v>
      </c>
      <c r="AY549" s="152" t="s">
        <v>236</v>
      </c>
    </row>
    <row r="550" spans="2:65" s="25" customFormat="1" ht="24.2" customHeight="1" x14ac:dyDescent="0.2">
      <c r="B550" s="24"/>
      <c r="C550" s="137" t="s">
        <v>836</v>
      </c>
      <c r="D550" s="137" t="s">
        <v>238</v>
      </c>
      <c r="E550" s="138" t="s">
        <v>837</v>
      </c>
      <c r="F550" s="139" t="s">
        <v>838</v>
      </c>
      <c r="G550" s="140" t="s">
        <v>487</v>
      </c>
      <c r="H550" s="141">
        <v>128.44499999999999</v>
      </c>
      <c r="I550" s="4"/>
      <c r="J550" s="142">
        <f>ROUND(I550*H550,0)</f>
        <v>0</v>
      </c>
      <c r="K550" s="139" t="s">
        <v>242</v>
      </c>
      <c r="L550" s="24"/>
      <c r="M550" s="143" t="s">
        <v>1</v>
      </c>
      <c r="N550" s="144" t="s">
        <v>42</v>
      </c>
      <c r="P550" s="145">
        <f>O550*H550</f>
        <v>0</v>
      </c>
      <c r="Q550" s="145">
        <v>1.6000000000000001E-4</v>
      </c>
      <c r="R550" s="145">
        <f>Q550*H550</f>
        <v>2.0551200000000002E-2</v>
      </c>
      <c r="S550" s="145">
        <v>0</v>
      </c>
      <c r="T550" s="146">
        <f>S550*H550</f>
        <v>0</v>
      </c>
      <c r="AR550" s="147" t="s">
        <v>834</v>
      </c>
      <c r="AT550" s="147" t="s">
        <v>238</v>
      </c>
      <c r="AU550" s="147" t="s">
        <v>85</v>
      </c>
      <c r="AY550" s="12" t="s">
        <v>236</v>
      </c>
      <c r="BE550" s="148">
        <f>IF(N550="základní",J550,0)</f>
        <v>0</v>
      </c>
      <c r="BF550" s="148">
        <f>IF(N550="snížená",J550,0)</f>
        <v>0</v>
      </c>
      <c r="BG550" s="148">
        <f>IF(N550="zákl. přenesená",J550,0)</f>
        <v>0</v>
      </c>
      <c r="BH550" s="148">
        <f>IF(N550="sníž. přenesená",J550,0)</f>
        <v>0</v>
      </c>
      <c r="BI550" s="148">
        <f>IF(N550="nulová",J550,0)</f>
        <v>0</v>
      </c>
      <c r="BJ550" s="12" t="s">
        <v>8</v>
      </c>
      <c r="BK550" s="148">
        <f>ROUND(I550*H550,0)</f>
        <v>0</v>
      </c>
      <c r="BL550" s="12" t="s">
        <v>834</v>
      </c>
      <c r="BM550" s="147" t="s">
        <v>839</v>
      </c>
    </row>
    <row r="551" spans="2:65" s="150" customFormat="1" x14ac:dyDescent="0.2">
      <c r="B551" s="149"/>
      <c r="D551" s="151" t="s">
        <v>244</v>
      </c>
      <c r="E551" s="152" t="s">
        <v>1</v>
      </c>
      <c r="F551" s="153" t="s">
        <v>511</v>
      </c>
      <c r="H551" s="154">
        <v>145.745</v>
      </c>
      <c r="I551" s="5"/>
      <c r="L551" s="149"/>
      <c r="M551" s="155"/>
      <c r="T551" s="156"/>
      <c r="AT551" s="152" t="s">
        <v>244</v>
      </c>
      <c r="AU551" s="152" t="s">
        <v>85</v>
      </c>
      <c r="AV551" s="150" t="s">
        <v>85</v>
      </c>
      <c r="AW551" s="150" t="s">
        <v>33</v>
      </c>
      <c r="AX551" s="150" t="s">
        <v>77</v>
      </c>
      <c r="AY551" s="152" t="s">
        <v>236</v>
      </c>
    </row>
    <row r="552" spans="2:65" s="150" customFormat="1" x14ac:dyDescent="0.2">
      <c r="B552" s="149"/>
      <c r="D552" s="151" t="s">
        <v>244</v>
      </c>
      <c r="E552" s="152" t="s">
        <v>1</v>
      </c>
      <c r="F552" s="153" t="s">
        <v>512</v>
      </c>
      <c r="H552" s="154">
        <v>-17.3</v>
      </c>
      <c r="I552" s="5"/>
      <c r="L552" s="149"/>
      <c r="M552" s="155"/>
      <c r="T552" s="156"/>
      <c r="AT552" s="152" t="s">
        <v>244</v>
      </c>
      <c r="AU552" s="152" t="s">
        <v>85</v>
      </c>
      <c r="AV552" s="150" t="s">
        <v>85</v>
      </c>
      <c r="AW552" s="150" t="s">
        <v>33</v>
      </c>
      <c r="AX552" s="150" t="s">
        <v>77</v>
      </c>
      <c r="AY552" s="152" t="s">
        <v>236</v>
      </c>
    </row>
    <row r="553" spans="2:65" s="158" customFormat="1" x14ac:dyDescent="0.2">
      <c r="B553" s="157"/>
      <c r="D553" s="151" t="s">
        <v>244</v>
      </c>
      <c r="E553" s="159" t="s">
        <v>1</v>
      </c>
      <c r="F553" s="160" t="s">
        <v>840</v>
      </c>
      <c r="H553" s="161">
        <v>128.44499999999999</v>
      </c>
      <c r="I553" s="6"/>
      <c r="L553" s="157"/>
      <c r="M553" s="162"/>
      <c r="T553" s="163"/>
      <c r="AT553" s="159" t="s">
        <v>244</v>
      </c>
      <c r="AU553" s="159" t="s">
        <v>85</v>
      </c>
      <c r="AV553" s="158" t="s">
        <v>88</v>
      </c>
      <c r="AW553" s="158" t="s">
        <v>33</v>
      </c>
      <c r="AX553" s="158" t="s">
        <v>8</v>
      </c>
      <c r="AY553" s="159" t="s">
        <v>236</v>
      </c>
    </row>
    <row r="554" spans="2:65" s="25" customFormat="1" ht="33" customHeight="1" x14ac:dyDescent="0.2">
      <c r="B554" s="24"/>
      <c r="C554" s="137" t="s">
        <v>841</v>
      </c>
      <c r="D554" s="137" t="s">
        <v>238</v>
      </c>
      <c r="E554" s="138" t="s">
        <v>842</v>
      </c>
      <c r="F554" s="139" t="s">
        <v>843</v>
      </c>
      <c r="G554" s="140" t="s">
        <v>300</v>
      </c>
      <c r="H554" s="141">
        <v>102.206</v>
      </c>
      <c r="I554" s="4"/>
      <c r="J554" s="142">
        <f>ROUND(I554*H554,0)</f>
        <v>0</v>
      </c>
      <c r="K554" s="139" t="s">
        <v>242</v>
      </c>
      <c r="L554" s="24"/>
      <c r="M554" s="143" t="s">
        <v>1</v>
      </c>
      <c r="N554" s="144" t="s">
        <v>42</v>
      </c>
      <c r="P554" s="145">
        <f>O554*H554</f>
        <v>0</v>
      </c>
      <c r="Q554" s="145">
        <v>0</v>
      </c>
      <c r="R554" s="145">
        <f>Q554*H554</f>
        <v>0</v>
      </c>
      <c r="S554" s="145">
        <v>0</v>
      </c>
      <c r="T554" s="146">
        <f>S554*H554</f>
        <v>0</v>
      </c>
      <c r="AR554" s="147" t="s">
        <v>834</v>
      </c>
      <c r="AT554" s="147" t="s">
        <v>238</v>
      </c>
      <c r="AU554" s="147" t="s">
        <v>85</v>
      </c>
      <c r="AY554" s="12" t="s">
        <v>236</v>
      </c>
      <c r="BE554" s="148">
        <f>IF(N554="základní",J554,0)</f>
        <v>0</v>
      </c>
      <c r="BF554" s="148">
        <f>IF(N554="snížená",J554,0)</f>
        <v>0</v>
      </c>
      <c r="BG554" s="148">
        <f>IF(N554="zákl. přenesená",J554,0)</f>
        <v>0</v>
      </c>
      <c r="BH554" s="148">
        <f>IF(N554="sníž. přenesená",J554,0)</f>
        <v>0</v>
      </c>
      <c r="BI554" s="148">
        <f>IF(N554="nulová",J554,0)</f>
        <v>0</v>
      </c>
      <c r="BJ554" s="12" t="s">
        <v>8</v>
      </c>
      <c r="BK554" s="148">
        <f>ROUND(I554*H554,0)</f>
        <v>0</v>
      </c>
      <c r="BL554" s="12" t="s">
        <v>834</v>
      </c>
      <c r="BM554" s="147" t="s">
        <v>844</v>
      </c>
    </row>
    <row r="555" spans="2:65" s="150" customFormat="1" x14ac:dyDescent="0.2">
      <c r="B555" s="149"/>
      <c r="D555" s="151" t="s">
        <v>244</v>
      </c>
      <c r="E555" s="152" t="s">
        <v>1</v>
      </c>
      <c r="F555" s="153" t="s">
        <v>845</v>
      </c>
      <c r="H555" s="154">
        <v>50.152000000000001</v>
      </c>
      <c r="I555" s="5"/>
      <c r="L555" s="149"/>
      <c r="M555" s="155"/>
      <c r="T555" s="156"/>
      <c r="AT555" s="152" t="s">
        <v>244</v>
      </c>
      <c r="AU555" s="152" t="s">
        <v>85</v>
      </c>
      <c r="AV555" s="150" t="s">
        <v>85</v>
      </c>
      <c r="AW555" s="150" t="s">
        <v>33</v>
      </c>
      <c r="AX555" s="150" t="s">
        <v>77</v>
      </c>
      <c r="AY555" s="152" t="s">
        <v>236</v>
      </c>
    </row>
    <row r="556" spans="2:65" s="158" customFormat="1" x14ac:dyDescent="0.2">
      <c r="B556" s="157"/>
      <c r="D556" s="151" t="s">
        <v>244</v>
      </c>
      <c r="E556" s="159" t="s">
        <v>1</v>
      </c>
      <c r="F556" s="160" t="s">
        <v>253</v>
      </c>
      <c r="H556" s="161">
        <v>50.152000000000001</v>
      </c>
      <c r="I556" s="6"/>
      <c r="L556" s="157"/>
      <c r="M556" s="162"/>
      <c r="T556" s="163"/>
      <c r="AT556" s="159" t="s">
        <v>244</v>
      </c>
      <c r="AU556" s="159" t="s">
        <v>85</v>
      </c>
      <c r="AV556" s="158" t="s">
        <v>88</v>
      </c>
      <c r="AW556" s="158" t="s">
        <v>33</v>
      </c>
      <c r="AX556" s="158" t="s">
        <v>77</v>
      </c>
      <c r="AY556" s="159" t="s">
        <v>236</v>
      </c>
    </row>
    <row r="557" spans="2:65" s="150" customFormat="1" ht="22.5" x14ac:dyDescent="0.2">
      <c r="B557" s="149"/>
      <c r="D557" s="151" t="s">
        <v>244</v>
      </c>
      <c r="E557" s="152" t="s">
        <v>1</v>
      </c>
      <c r="F557" s="153" t="s">
        <v>846</v>
      </c>
      <c r="H557" s="154">
        <v>8.93</v>
      </c>
      <c r="I557" s="5"/>
      <c r="L557" s="149"/>
      <c r="M557" s="155"/>
      <c r="T557" s="156"/>
      <c r="AT557" s="152" t="s">
        <v>244</v>
      </c>
      <c r="AU557" s="152" t="s">
        <v>85</v>
      </c>
      <c r="AV557" s="150" t="s">
        <v>85</v>
      </c>
      <c r="AW557" s="150" t="s">
        <v>33</v>
      </c>
      <c r="AX557" s="150" t="s">
        <v>77</v>
      </c>
      <c r="AY557" s="152" t="s">
        <v>236</v>
      </c>
    </row>
    <row r="558" spans="2:65" s="158" customFormat="1" x14ac:dyDescent="0.2">
      <c r="B558" s="157"/>
      <c r="D558" s="151" t="s">
        <v>244</v>
      </c>
      <c r="E558" s="159" t="s">
        <v>1</v>
      </c>
      <c r="F558" s="160" t="s">
        <v>253</v>
      </c>
      <c r="H558" s="161">
        <v>8.93</v>
      </c>
      <c r="I558" s="6"/>
      <c r="L558" s="157"/>
      <c r="M558" s="162"/>
      <c r="T558" s="163"/>
      <c r="AT558" s="159" t="s">
        <v>244</v>
      </c>
      <c r="AU558" s="159" t="s">
        <v>85</v>
      </c>
      <c r="AV558" s="158" t="s">
        <v>88</v>
      </c>
      <c r="AW558" s="158" t="s">
        <v>33</v>
      </c>
      <c r="AX558" s="158" t="s">
        <v>77</v>
      </c>
      <c r="AY558" s="159" t="s">
        <v>236</v>
      </c>
    </row>
    <row r="559" spans="2:65" s="150" customFormat="1" ht="22.5" x14ac:dyDescent="0.2">
      <c r="B559" s="149"/>
      <c r="D559" s="151" t="s">
        <v>244</v>
      </c>
      <c r="E559" s="152" t="s">
        <v>1</v>
      </c>
      <c r="F559" s="153" t="s">
        <v>847</v>
      </c>
      <c r="H559" s="154">
        <v>43.124000000000002</v>
      </c>
      <c r="I559" s="5"/>
      <c r="L559" s="149"/>
      <c r="M559" s="155"/>
      <c r="T559" s="156"/>
      <c r="AT559" s="152" t="s">
        <v>244</v>
      </c>
      <c r="AU559" s="152" t="s">
        <v>85</v>
      </c>
      <c r="AV559" s="150" t="s">
        <v>85</v>
      </c>
      <c r="AW559" s="150" t="s">
        <v>33</v>
      </c>
      <c r="AX559" s="150" t="s">
        <v>77</v>
      </c>
      <c r="AY559" s="152" t="s">
        <v>236</v>
      </c>
    </row>
    <row r="560" spans="2:65" s="158" customFormat="1" x14ac:dyDescent="0.2">
      <c r="B560" s="157"/>
      <c r="D560" s="151" t="s">
        <v>244</v>
      </c>
      <c r="E560" s="159" t="s">
        <v>1</v>
      </c>
      <c r="F560" s="160" t="s">
        <v>253</v>
      </c>
      <c r="H560" s="161">
        <v>43.124000000000002</v>
      </c>
      <c r="I560" s="6"/>
      <c r="L560" s="157"/>
      <c r="M560" s="162"/>
      <c r="T560" s="163"/>
      <c r="AT560" s="159" t="s">
        <v>244</v>
      </c>
      <c r="AU560" s="159" t="s">
        <v>85</v>
      </c>
      <c r="AV560" s="158" t="s">
        <v>88</v>
      </c>
      <c r="AW560" s="158" t="s">
        <v>33</v>
      </c>
      <c r="AX560" s="158" t="s">
        <v>77</v>
      </c>
      <c r="AY560" s="159" t="s">
        <v>236</v>
      </c>
    </row>
    <row r="561" spans="2:65" s="174" customFormat="1" x14ac:dyDescent="0.2">
      <c r="B561" s="173"/>
      <c r="D561" s="151" t="s">
        <v>244</v>
      </c>
      <c r="E561" s="175" t="s">
        <v>142</v>
      </c>
      <c r="F561" s="176" t="s">
        <v>371</v>
      </c>
      <c r="H561" s="177">
        <v>102.206</v>
      </c>
      <c r="I561" s="8"/>
      <c r="L561" s="173"/>
      <c r="M561" s="178"/>
      <c r="T561" s="179"/>
      <c r="AT561" s="175" t="s">
        <v>244</v>
      </c>
      <c r="AU561" s="175" t="s">
        <v>85</v>
      </c>
      <c r="AV561" s="174" t="s">
        <v>91</v>
      </c>
      <c r="AW561" s="174" t="s">
        <v>33</v>
      </c>
      <c r="AX561" s="174" t="s">
        <v>8</v>
      </c>
      <c r="AY561" s="175" t="s">
        <v>236</v>
      </c>
    </row>
    <row r="562" spans="2:65" s="25" customFormat="1" ht="21.75" customHeight="1" x14ac:dyDescent="0.2">
      <c r="B562" s="24"/>
      <c r="C562" s="164" t="s">
        <v>848</v>
      </c>
      <c r="D562" s="164" t="s">
        <v>327</v>
      </c>
      <c r="E562" s="165" t="s">
        <v>849</v>
      </c>
      <c r="F562" s="166" t="s">
        <v>850</v>
      </c>
      <c r="G562" s="167" t="s">
        <v>300</v>
      </c>
      <c r="H562" s="168">
        <v>122.64700000000001</v>
      </c>
      <c r="I562" s="7"/>
      <c r="J562" s="169">
        <f>ROUND(I562*H562,0)</f>
        <v>0</v>
      </c>
      <c r="K562" s="166" t="s">
        <v>242</v>
      </c>
      <c r="L562" s="170"/>
      <c r="M562" s="171" t="s">
        <v>1</v>
      </c>
      <c r="N562" s="172" t="s">
        <v>42</v>
      </c>
      <c r="P562" s="145">
        <f>O562*H562</f>
        <v>0</v>
      </c>
      <c r="Q562" s="145">
        <v>2.0999999999999999E-3</v>
      </c>
      <c r="R562" s="145">
        <f>Q562*H562</f>
        <v>0.25755869999999997</v>
      </c>
      <c r="S562" s="145">
        <v>0</v>
      </c>
      <c r="T562" s="146">
        <f>S562*H562</f>
        <v>0</v>
      </c>
      <c r="AR562" s="147" t="s">
        <v>851</v>
      </c>
      <c r="AT562" s="147" t="s">
        <v>327</v>
      </c>
      <c r="AU562" s="147" t="s">
        <v>85</v>
      </c>
      <c r="AY562" s="12" t="s">
        <v>236</v>
      </c>
      <c r="BE562" s="148">
        <f>IF(N562="základní",J562,0)</f>
        <v>0</v>
      </c>
      <c r="BF562" s="148">
        <f>IF(N562="snížená",J562,0)</f>
        <v>0</v>
      </c>
      <c r="BG562" s="148">
        <f>IF(N562="zákl. přenesená",J562,0)</f>
        <v>0</v>
      </c>
      <c r="BH562" s="148">
        <f>IF(N562="sníž. přenesená",J562,0)</f>
        <v>0</v>
      </c>
      <c r="BI562" s="148">
        <f>IF(N562="nulová",J562,0)</f>
        <v>0</v>
      </c>
      <c r="BJ562" s="12" t="s">
        <v>8</v>
      </c>
      <c r="BK562" s="148">
        <f>ROUND(I562*H562,0)</f>
        <v>0</v>
      </c>
      <c r="BL562" s="12" t="s">
        <v>834</v>
      </c>
      <c r="BM562" s="147" t="s">
        <v>852</v>
      </c>
    </row>
    <row r="563" spans="2:65" s="150" customFormat="1" x14ac:dyDescent="0.2">
      <c r="B563" s="149"/>
      <c r="D563" s="151" t="s">
        <v>244</v>
      </c>
      <c r="E563" s="152" t="s">
        <v>1</v>
      </c>
      <c r="F563" s="153" t="s">
        <v>853</v>
      </c>
      <c r="H563" s="154">
        <v>122.64700000000001</v>
      </c>
      <c r="I563" s="5"/>
      <c r="L563" s="149"/>
      <c r="M563" s="155"/>
      <c r="T563" s="156"/>
      <c r="AT563" s="152" t="s">
        <v>244</v>
      </c>
      <c r="AU563" s="152" t="s">
        <v>85</v>
      </c>
      <c r="AV563" s="150" t="s">
        <v>85</v>
      </c>
      <c r="AW563" s="150" t="s">
        <v>33</v>
      </c>
      <c r="AX563" s="150" t="s">
        <v>77</v>
      </c>
      <c r="AY563" s="152" t="s">
        <v>236</v>
      </c>
    </row>
    <row r="564" spans="2:65" s="158" customFormat="1" x14ac:dyDescent="0.2">
      <c r="B564" s="157"/>
      <c r="D564" s="151" t="s">
        <v>244</v>
      </c>
      <c r="E564" s="159" t="s">
        <v>1</v>
      </c>
      <c r="F564" s="160" t="s">
        <v>854</v>
      </c>
      <c r="H564" s="161">
        <v>122.64700000000001</v>
      </c>
      <c r="I564" s="6"/>
      <c r="L564" s="157"/>
      <c r="M564" s="162"/>
      <c r="T564" s="163"/>
      <c r="AT564" s="159" t="s">
        <v>244</v>
      </c>
      <c r="AU564" s="159" t="s">
        <v>85</v>
      </c>
      <c r="AV564" s="158" t="s">
        <v>88</v>
      </c>
      <c r="AW564" s="158" t="s">
        <v>33</v>
      </c>
      <c r="AX564" s="158" t="s">
        <v>8</v>
      </c>
      <c r="AY564" s="159" t="s">
        <v>236</v>
      </c>
    </row>
    <row r="565" spans="2:65" s="25" customFormat="1" ht="24.2" customHeight="1" x14ac:dyDescent="0.2">
      <c r="B565" s="24"/>
      <c r="C565" s="137" t="s">
        <v>855</v>
      </c>
      <c r="D565" s="137" t="s">
        <v>238</v>
      </c>
      <c r="E565" s="138" t="s">
        <v>856</v>
      </c>
      <c r="F565" s="139" t="s">
        <v>857</v>
      </c>
      <c r="G565" s="140" t="s">
        <v>300</v>
      </c>
      <c r="H565" s="141">
        <v>102.206</v>
      </c>
      <c r="I565" s="4"/>
      <c r="J565" s="142">
        <f>ROUND(I565*H565,0)</f>
        <v>0</v>
      </c>
      <c r="K565" s="139" t="s">
        <v>242</v>
      </c>
      <c r="L565" s="24"/>
      <c r="M565" s="143" t="s">
        <v>1</v>
      </c>
      <c r="N565" s="144" t="s">
        <v>42</v>
      </c>
      <c r="P565" s="145">
        <f>O565*H565</f>
        <v>0</v>
      </c>
      <c r="Q565" s="145">
        <v>0</v>
      </c>
      <c r="R565" s="145">
        <f>Q565*H565</f>
        <v>0</v>
      </c>
      <c r="S565" s="145">
        <v>0</v>
      </c>
      <c r="T565" s="146">
        <f>S565*H565</f>
        <v>0</v>
      </c>
      <c r="AR565" s="147" t="s">
        <v>834</v>
      </c>
      <c r="AT565" s="147" t="s">
        <v>238</v>
      </c>
      <c r="AU565" s="147" t="s">
        <v>85</v>
      </c>
      <c r="AY565" s="12" t="s">
        <v>236</v>
      </c>
      <c r="BE565" s="148">
        <f>IF(N565="základní",J565,0)</f>
        <v>0</v>
      </c>
      <c r="BF565" s="148">
        <f>IF(N565="snížená",J565,0)</f>
        <v>0</v>
      </c>
      <c r="BG565" s="148">
        <f>IF(N565="zákl. přenesená",J565,0)</f>
        <v>0</v>
      </c>
      <c r="BH565" s="148">
        <f>IF(N565="sníž. přenesená",J565,0)</f>
        <v>0</v>
      </c>
      <c r="BI565" s="148">
        <f>IF(N565="nulová",J565,0)</f>
        <v>0</v>
      </c>
      <c r="BJ565" s="12" t="s">
        <v>8</v>
      </c>
      <c r="BK565" s="148">
        <f>ROUND(I565*H565,0)</f>
        <v>0</v>
      </c>
      <c r="BL565" s="12" t="s">
        <v>834</v>
      </c>
      <c r="BM565" s="147" t="s">
        <v>858</v>
      </c>
    </row>
    <row r="566" spans="2:65" s="150" customFormat="1" x14ac:dyDescent="0.2">
      <c r="B566" s="149"/>
      <c r="D566" s="151" t="s">
        <v>244</v>
      </c>
      <c r="E566" s="152" t="s">
        <v>1</v>
      </c>
      <c r="F566" s="153" t="s">
        <v>142</v>
      </c>
      <c r="H566" s="154">
        <v>102.206</v>
      </c>
      <c r="I566" s="5"/>
      <c r="L566" s="149"/>
      <c r="M566" s="155"/>
      <c r="T566" s="156"/>
      <c r="AT566" s="152" t="s">
        <v>244</v>
      </c>
      <c r="AU566" s="152" t="s">
        <v>85</v>
      </c>
      <c r="AV566" s="150" t="s">
        <v>85</v>
      </c>
      <c r="AW566" s="150" t="s">
        <v>33</v>
      </c>
      <c r="AX566" s="150" t="s">
        <v>8</v>
      </c>
      <c r="AY566" s="152" t="s">
        <v>236</v>
      </c>
    </row>
    <row r="567" spans="2:65" s="25" customFormat="1" ht="24.2" customHeight="1" x14ac:dyDescent="0.2">
      <c r="B567" s="24"/>
      <c r="C567" s="137" t="s">
        <v>859</v>
      </c>
      <c r="D567" s="137" t="s">
        <v>238</v>
      </c>
      <c r="E567" s="138" t="s">
        <v>860</v>
      </c>
      <c r="F567" s="139" t="s">
        <v>861</v>
      </c>
      <c r="G567" s="140" t="s">
        <v>300</v>
      </c>
      <c r="H567" s="141">
        <v>102.206</v>
      </c>
      <c r="I567" s="4"/>
      <c r="J567" s="142">
        <f>ROUND(I567*H567,0)</f>
        <v>0</v>
      </c>
      <c r="K567" s="139" t="s">
        <v>242</v>
      </c>
      <c r="L567" s="24"/>
      <c r="M567" s="143" t="s">
        <v>1</v>
      </c>
      <c r="N567" s="144" t="s">
        <v>42</v>
      </c>
      <c r="P567" s="145">
        <f>O567*H567</f>
        <v>0</v>
      </c>
      <c r="Q567" s="145">
        <v>0</v>
      </c>
      <c r="R567" s="145">
        <f>Q567*H567</f>
        <v>0</v>
      </c>
      <c r="S567" s="145">
        <v>0</v>
      </c>
      <c r="T567" s="146">
        <f>S567*H567</f>
        <v>0</v>
      </c>
      <c r="AR567" s="147" t="s">
        <v>834</v>
      </c>
      <c r="AT567" s="147" t="s">
        <v>238</v>
      </c>
      <c r="AU567" s="147" t="s">
        <v>85</v>
      </c>
      <c r="AY567" s="12" t="s">
        <v>236</v>
      </c>
      <c r="BE567" s="148">
        <f>IF(N567="základní",J567,0)</f>
        <v>0</v>
      </c>
      <c r="BF567" s="148">
        <f>IF(N567="snížená",J567,0)</f>
        <v>0</v>
      </c>
      <c r="BG567" s="148">
        <f>IF(N567="zákl. přenesená",J567,0)</f>
        <v>0</v>
      </c>
      <c r="BH567" s="148">
        <f>IF(N567="sníž. přenesená",J567,0)</f>
        <v>0</v>
      </c>
      <c r="BI567" s="148">
        <f>IF(N567="nulová",J567,0)</f>
        <v>0</v>
      </c>
      <c r="BJ567" s="12" t="s">
        <v>8</v>
      </c>
      <c r="BK567" s="148">
        <f>ROUND(I567*H567,0)</f>
        <v>0</v>
      </c>
      <c r="BL567" s="12" t="s">
        <v>834</v>
      </c>
      <c r="BM567" s="147" t="s">
        <v>862</v>
      </c>
    </row>
    <row r="568" spans="2:65" s="150" customFormat="1" x14ac:dyDescent="0.2">
      <c r="B568" s="149"/>
      <c r="D568" s="151" t="s">
        <v>244</v>
      </c>
      <c r="E568" s="152" t="s">
        <v>1</v>
      </c>
      <c r="F568" s="153" t="s">
        <v>142</v>
      </c>
      <c r="H568" s="154">
        <v>102.206</v>
      </c>
      <c r="I568" s="5"/>
      <c r="L568" s="149"/>
      <c r="M568" s="155"/>
      <c r="T568" s="156"/>
      <c r="AT568" s="152" t="s">
        <v>244</v>
      </c>
      <c r="AU568" s="152" t="s">
        <v>85</v>
      </c>
      <c r="AV568" s="150" t="s">
        <v>85</v>
      </c>
      <c r="AW568" s="150" t="s">
        <v>33</v>
      </c>
      <c r="AX568" s="150" t="s">
        <v>8</v>
      </c>
      <c r="AY568" s="152" t="s">
        <v>236</v>
      </c>
    </row>
    <row r="569" spans="2:65" s="25" customFormat="1" ht="24.2" customHeight="1" x14ac:dyDescent="0.2">
      <c r="B569" s="24"/>
      <c r="C569" s="164" t="s">
        <v>863</v>
      </c>
      <c r="D569" s="164" t="s">
        <v>327</v>
      </c>
      <c r="E569" s="165" t="s">
        <v>864</v>
      </c>
      <c r="F569" s="166" t="s">
        <v>865</v>
      </c>
      <c r="G569" s="167" t="s">
        <v>300</v>
      </c>
      <c r="H569" s="168">
        <v>224.85300000000001</v>
      </c>
      <c r="I569" s="7"/>
      <c r="J569" s="169">
        <f>ROUND(I569*H569,0)</f>
        <v>0</v>
      </c>
      <c r="K569" s="166" t="s">
        <v>242</v>
      </c>
      <c r="L569" s="170"/>
      <c r="M569" s="171" t="s">
        <v>1</v>
      </c>
      <c r="N569" s="172" t="s">
        <v>42</v>
      </c>
      <c r="P569" s="145">
        <f>O569*H569</f>
        <v>0</v>
      </c>
      <c r="Q569" s="145">
        <v>2.9999999999999997E-4</v>
      </c>
      <c r="R569" s="145">
        <f>Q569*H569</f>
        <v>6.7455899999999999E-2</v>
      </c>
      <c r="S569" s="145">
        <v>0</v>
      </c>
      <c r="T569" s="146">
        <f>S569*H569</f>
        <v>0</v>
      </c>
      <c r="AR569" s="147" t="s">
        <v>851</v>
      </c>
      <c r="AT569" s="147" t="s">
        <v>327</v>
      </c>
      <c r="AU569" s="147" t="s">
        <v>85</v>
      </c>
      <c r="AY569" s="12" t="s">
        <v>236</v>
      </c>
      <c r="BE569" s="148">
        <f>IF(N569="základní",J569,0)</f>
        <v>0</v>
      </c>
      <c r="BF569" s="148">
        <f>IF(N569="snížená",J569,0)</f>
        <v>0</v>
      </c>
      <c r="BG569" s="148">
        <f>IF(N569="zákl. přenesená",J569,0)</f>
        <v>0</v>
      </c>
      <c r="BH569" s="148">
        <f>IF(N569="sníž. přenesená",J569,0)</f>
        <v>0</v>
      </c>
      <c r="BI569" s="148">
        <f>IF(N569="nulová",J569,0)</f>
        <v>0</v>
      </c>
      <c r="BJ569" s="12" t="s">
        <v>8</v>
      </c>
      <c r="BK569" s="148">
        <f>ROUND(I569*H569,0)</f>
        <v>0</v>
      </c>
      <c r="BL569" s="12" t="s">
        <v>834</v>
      </c>
      <c r="BM569" s="147" t="s">
        <v>866</v>
      </c>
    </row>
    <row r="570" spans="2:65" s="150" customFormat="1" x14ac:dyDescent="0.2">
      <c r="B570" s="149"/>
      <c r="D570" s="151" t="s">
        <v>244</v>
      </c>
      <c r="E570" s="152" t="s">
        <v>1</v>
      </c>
      <c r="F570" s="153" t="s">
        <v>867</v>
      </c>
      <c r="H570" s="154">
        <v>224.85300000000001</v>
      </c>
      <c r="I570" s="5"/>
      <c r="L570" s="149"/>
      <c r="M570" s="155"/>
      <c r="T570" s="156"/>
      <c r="AT570" s="152" t="s">
        <v>244</v>
      </c>
      <c r="AU570" s="152" t="s">
        <v>85</v>
      </c>
      <c r="AV570" s="150" t="s">
        <v>85</v>
      </c>
      <c r="AW570" s="150" t="s">
        <v>33</v>
      </c>
      <c r="AX570" s="150" t="s">
        <v>77</v>
      </c>
      <c r="AY570" s="152" t="s">
        <v>236</v>
      </c>
    </row>
    <row r="571" spans="2:65" s="158" customFormat="1" x14ac:dyDescent="0.2">
      <c r="B571" s="157"/>
      <c r="D571" s="151" t="s">
        <v>244</v>
      </c>
      <c r="E571" s="159" t="s">
        <v>1</v>
      </c>
      <c r="F571" s="160" t="s">
        <v>253</v>
      </c>
      <c r="H571" s="161">
        <v>224.85300000000001</v>
      </c>
      <c r="I571" s="6"/>
      <c r="L571" s="157"/>
      <c r="M571" s="162"/>
      <c r="T571" s="163"/>
      <c r="AT571" s="159" t="s">
        <v>244</v>
      </c>
      <c r="AU571" s="159" t="s">
        <v>85</v>
      </c>
      <c r="AV571" s="158" t="s">
        <v>88</v>
      </c>
      <c r="AW571" s="158" t="s">
        <v>33</v>
      </c>
      <c r="AX571" s="158" t="s">
        <v>8</v>
      </c>
      <c r="AY571" s="159" t="s">
        <v>236</v>
      </c>
    </row>
    <row r="572" spans="2:65" s="25" customFormat="1" ht="24.2" customHeight="1" x14ac:dyDescent="0.2">
      <c r="B572" s="24"/>
      <c r="C572" s="137" t="s">
        <v>868</v>
      </c>
      <c r="D572" s="137" t="s">
        <v>238</v>
      </c>
      <c r="E572" s="138" t="s">
        <v>869</v>
      </c>
      <c r="F572" s="139" t="s">
        <v>870</v>
      </c>
      <c r="G572" s="140" t="s">
        <v>312</v>
      </c>
      <c r="H572" s="141">
        <v>125</v>
      </c>
      <c r="I572" s="4"/>
      <c r="J572" s="142">
        <f>ROUND(I572*H572,0)</f>
        <v>0</v>
      </c>
      <c r="K572" s="139" t="s">
        <v>242</v>
      </c>
      <c r="L572" s="24"/>
      <c r="M572" s="143" t="s">
        <v>1</v>
      </c>
      <c r="N572" s="144" t="s">
        <v>42</v>
      </c>
      <c r="P572" s="145">
        <f>O572*H572</f>
        <v>0</v>
      </c>
      <c r="Q572" s="145">
        <v>1.5E-5</v>
      </c>
      <c r="R572" s="145">
        <f>Q572*H572</f>
        <v>1.8750000000000001E-3</v>
      </c>
      <c r="S572" s="145">
        <v>0</v>
      </c>
      <c r="T572" s="146">
        <f>S572*H572</f>
        <v>0</v>
      </c>
      <c r="AR572" s="147" t="s">
        <v>834</v>
      </c>
      <c r="AT572" s="147" t="s">
        <v>238</v>
      </c>
      <c r="AU572" s="147" t="s">
        <v>85</v>
      </c>
      <c r="AY572" s="12" t="s">
        <v>236</v>
      </c>
      <c r="BE572" s="148">
        <f>IF(N572="základní",J572,0)</f>
        <v>0</v>
      </c>
      <c r="BF572" s="148">
        <f>IF(N572="snížená",J572,0)</f>
        <v>0</v>
      </c>
      <c r="BG572" s="148">
        <f>IF(N572="zákl. přenesená",J572,0)</f>
        <v>0</v>
      </c>
      <c r="BH572" s="148">
        <f>IF(N572="sníž. přenesená",J572,0)</f>
        <v>0</v>
      </c>
      <c r="BI572" s="148">
        <f>IF(N572="nulová",J572,0)</f>
        <v>0</v>
      </c>
      <c r="BJ572" s="12" t="s">
        <v>8</v>
      </c>
      <c r="BK572" s="148">
        <f>ROUND(I572*H572,0)</f>
        <v>0</v>
      </c>
      <c r="BL572" s="12" t="s">
        <v>834</v>
      </c>
      <c r="BM572" s="147" t="s">
        <v>871</v>
      </c>
    </row>
    <row r="573" spans="2:65" s="150" customFormat="1" x14ac:dyDescent="0.2">
      <c r="B573" s="149"/>
      <c r="D573" s="151" t="s">
        <v>244</v>
      </c>
      <c r="E573" s="152" t="s">
        <v>1</v>
      </c>
      <c r="F573" s="153" t="s">
        <v>872</v>
      </c>
      <c r="H573" s="154">
        <v>93</v>
      </c>
      <c r="I573" s="5"/>
      <c r="L573" s="149"/>
      <c r="M573" s="155"/>
      <c r="T573" s="156"/>
      <c r="AT573" s="152" t="s">
        <v>244</v>
      </c>
      <c r="AU573" s="152" t="s">
        <v>85</v>
      </c>
      <c r="AV573" s="150" t="s">
        <v>85</v>
      </c>
      <c r="AW573" s="150" t="s">
        <v>33</v>
      </c>
      <c r="AX573" s="150" t="s">
        <v>77</v>
      </c>
      <c r="AY573" s="152" t="s">
        <v>236</v>
      </c>
    </row>
    <row r="574" spans="2:65" s="150" customFormat="1" x14ac:dyDescent="0.2">
      <c r="B574" s="149"/>
      <c r="D574" s="151" t="s">
        <v>244</v>
      </c>
      <c r="E574" s="152" t="s">
        <v>1</v>
      </c>
      <c r="F574" s="153" t="s">
        <v>873</v>
      </c>
      <c r="H574" s="154">
        <v>32</v>
      </c>
      <c r="I574" s="5"/>
      <c r="L574" s="149"/>
      <c r="M574" s="155"/>
      <c r="T574" s="156"/>
      <c r="AT574" s="152" t="s">
        <v>244</v>
      </c>
      <c r="AU574" s="152" t="s">
        <v>85</v>
      </c>
      <c r="AV574" s="150" t="s">
        <v>85</v>
      </c>
      <c r="AW574" s="150" t="s">
        <v>33</v>
      </c>
      <c r="AX574" s="150" t="s">
        <v>77</v>
      </c>
      <c r="AY574" s="152" t="s">
        <v>236</v>
      </c>
    </row>
    <row r="575" spans="2:65" s="158" customFormat="1" x14ac:dyDescent="0.2">
      <c r="B575" s="157"/>
      <c r="D575" s="151" t="s">
        <v>244</v>
      </c>
      <c r="E575" s="159" t="s">
        <v>1</v>
      </c>
      <c r="F575" s="160" t="s">
        <v>253</v>
      </c>
      <c r="H575" s="161">
        <v>125</v>
      </c>
      <c r="I575" s="6"/>
      <c r="L575" s="157"/>
      <c r="M575" s="162"/>
      <c r="T575" s="163"/>
      <c r="AT575" s="159" t="s">
        <v>244</v>
      </c>
      <c r="AU575" s="159" t="s">
        <v>85</v>
      </c>
      <c r="AV575" s="158" t="s">
        <v>88</v>
      </c>
      <c r="AW575" s="158" t="s">
        <v>33</v>
      </c>
      <c r="AX575" s="158" t="s">
        <v>8</v>
      </c>
      <c r="AY575" s="159" t="s">
        <v>236</v>
      </c>
    </row>
    <row r="576" spans="2:65" s="25" customFormat="1" ht="24.2" customHeight="1" x14ac:dyDescent="0.2">
      <c r="B576" s="24"/>
      <c r="C576" s="164" t="s">
        <v>874</v>
      </c>
      <c r="D576" s="164" t="s">
        <v>327</v>
      </c>
      <c r="E576" s="165" t="s">
        <v>875</v>
      </c>
      <c r="F576" s="166" t="s">
        <v>876</v>
      </c>
      <c r="G576" s="167" t="s">
        <v>312</v>
      </c>
      <c r="H576" s="168">
        <v>32</v>
      </c>
      <c r="I576" s="7"/>
      <c r="J576" s="169">
        <f>ROUND(I576*H576,0)</f>
        <v>0</v>
      </c>
      <c r="K576" s="166" t="s">
        <v>242</v>
      </c>
      <c r="L576" s="170"/>
      <c r="M576" s="171" t="s">
        <v>1</v>
      </c>
      <c r="N576" s="172" t="s">
        <v>42</v>
      </c>
      <c r="P576" s="145">
        <f>O576*H576</f>
        <v>0</v>
      </c>
      <c r="Q576" s="145">
        <v>2.3000000000000001E-4</v>
      </c>
      <c r="R576" s="145">
        <f>Q576*H576</f>
        <v>7.3600000000000002E-3</v>
      </c>
      <c r="S576" s="145">
        <v>0</v>
      </c>
      <c r="T576" s="146">
        <f>S576*H576</f>
        <v>0</v>
      </c>
      <c r="AR576" s="147" t="s">
        <v>851</v>
      </c>
      <c r="AT576" s="147" t="s">
        <v>327</v>
      </c>
      <c r="AU576" s="147" t="s">
        <v>85</v>
      </c>
      <c r="AY576" s="12" t="s">
        <v>236</v>
      </c>
      <c r="BE576" s="148">
        <f>IF(N576="základní",J576,0)</f>
        <v>0</v>
      </c>
      <c r="BF576" s="148">
        <f>IF(N576="snížená",J576,0)</f>
        <v>0</v>
      </c>
      <c r="BG576" s="148">
        <f>IF(N576="zákl. přenesená",J576,0)</f>
        <v>0</v>
      </c>
      <c r="BH576" s="148">
        <f>IF(N576="sníž. přenesená",J576,0)</f>
        <v>0</v>
      </c>
      <c r="BI576" s="148">
        <f>IF(N576="nulová",J576,0)</f>
        <v>0</v>
      </c>
      <c r="BJ576" s="12" t="s">
        <v>8</v>
      </c>
      <c r="BK576" s="148">
        <f>ROUND(I576*H576,0)</f>
        <v>0</v>
      </c>
      <c r="BL576" s="12" t="s">
        <v>834</v>
      </c>
      <c r="BM576" s="147" t="s">
        <v>877</v>
      </c>
    </row>
    <row r="577" spans="2:65" s="150" customFormat="1" x14ac:dyDescent="0.2">
      <c r="B577" s="149"/>
      <c r="D577" s="151" t="s">
        <v>244</v>
      </c>
      <c r="E577" s="152" t="s">
        <v>1</v>
      </c>
      <c r="F577" s="153" t="s">
        <v>873</v>
      </c>
      <c r="H577" s="154">
        <v>32</v>
      </c>
      <c r="I577" s="5"/>
      <c r="L577" s="149"/>
      <c r="M577" s="155"/>
      <c r="T577" s="156"/>
      <c r="AT577" s="152" t="s">
        <v>244</v>
      </c>
      <c r="AU577" s="152" t="s">
        <v>85</v>
      </c>
      <c r="AV577" s="150" t="s">
        <v>85</v>
      </c>
      <c r="AW577" s="150" t="s">
        <v>33</v>
      </c>
      <c r="AX577" s="150" t="s">
        <v>8</v>
      </c>
      <c r="AY577" s="152" t="s">
        <v>236</v>
      </c>
    </row>
    <row r="578" spans="2:65" s="25" customFormat="1" ht="24.2" customHeight="1" x14ac:dyDescent="0.2">
      <c r="B578" s="24"/>
      <c r="C578" s="164" t="s">
        <v>878</v>
      </c>
      <c r="D578" s="164" t="s">
        <v>327</v>
      </c>
      <c r="E578" s="165" t="s">
        <v>879</v>
      </c>
      <c r="F578" s="166" t="s">
        <v>880</v>
      </c>
      <c r="G578" s="167" t="s">
        <v>312</v>
      </c>
      <c r="H578" s="168">
        <v>93</v>
      </c>
      <c r="I578" s="7"/>
      <c r="J578" s="169">
        <f>ROUND(I578*H578,0)</f>
        <v>0</v>
      </c>
      <c r="K578" s="166" t="s">
        <v>242</v>
      </c>
      <c r="L578" s="170"/>
      <c r="M578" s="171" t="s">
        <v>1</v>
      </c>
      <c r="N578" s="172" t="s">
        <v>42</v>
      </c>
      <c r="P578" s="145">
        <f>O578*H578</f>
        <v>0</v>
      </c>
      <c r="Q578" s="145">
        <v>2.5999999999999998E-4</v>
      </c>
      <c r="R578" s="145">
        <f>Q578*H578</f>
        <v>2.4179999999999997E-2</v>
      </c>
      <c r="S578" s="145">
        <v>0</v>
      </c>
      <c r="T578" s="146">
        <f>S578*H578</f>
        <v>0</v>
      </c>
      <c r="AR578" s="147" t="s">
        <v>851</v>
      </c>
      <c r="AT578" s="147" t="s">
        <v>327</v>
      </c>
      <c r="AU578" s="147" t="s">
        <v>85</v>
      </c>
      <c r="AY578" s="12" t="s">
        <v>236</v>
      </c>
      <c r="BE578" s="148">
        <f>IF(N578="základní",J578,0)</f>
        <v>0</v>
      </c>
      <c r="BF578" s="148">
        <f>IF(N578="snížená",J578,0)</f>
        <v>0</v>
      </c>
      <c r="BG578" s="148">
        <f>IF(N578="zákl. přenesená",J578,0)</f>
        <v>0</v>
      </c>
      <c r="BH578" s="148">
        <f>IF(N578="sníž. přenesená",J578,0)</f>
        <v>0</v>
      </c>
      <c r="BI578" s="148">
        <f>IF(N578="nulová",J578,0)</f>
        <v>0</v>
      </c>
      <c r="BJ578" s="12" t="s">
        <v>8</v>
      </c>
      <c r="BK578" s="148">
        <f>ROUND(I578*H578,0)</f>
        <v>0</v>
      </c>
      <c r="BL578" s="12" t="s">
        <v>834</v>
      </c>
      <c r="BM578" s="147" t="s">
        <v>881</v>
      </c>
    </row>
    <row r="579" spans="2:65" s="150" customFormat="1" x14ac:dyDescent="0.2">
      <c r="B579" s="149"/>
      <c r="D579" s="151" t="s">
        <v>244</v>
      </c>
      <c r="E579" s="152" t="s">
        <v>1</v>
      </c>
      <c r="F579" s="153" t="s">
        <v>872</v>
      </c>
      <c r="H579" s="154">
        <v>93</v>
      </c>
      <c r="I579" s="5"/>
      <c r="L579" s="149"/>
      <c r="M579" s="155"/>
      <c r="T579" s="156"/>
      <c r="AT579" s="152" t="s">
        <v>244</v>
      </c>
      <c r="AU579" s="152" t="s">
        <v>85</v>
      </c>
      <c r="AV579" s="150" t="s">
        <v>85</v>
      </c>
      <c r="AW579" s="150" t="s">
        <v>33</v>
      </c>
      <c r="AX579" s="150" t="s">
        <v>8</v>
      </c>
      <c r="AY579" s="152" t="s">
        <v>236</v>
      </c>
    </row>
    <row r="580" spans="2:65" s="25" customFormat="1" ht="24.2" customHeight="1" x14ac:dyDescent="0.2">
      <c r="B580" s="24"/>
      <c r="C580" s="137" t="s">
        <v>882</v>
      </c>
      <c r="D580" s="137" t="s">
        <v>238</v>
      </c>
      <c r="E580" s="138" t="s">
        <v>883</v>
      </c>
      <c r="F580" s="139" t="s">
        <v>884</v>
      </c>
      <c r="G580" s="140" t="s">
        <v>312</v>
      </c>
      <c r="H580" s="141">
        <v>272</v>
      </c>
      <c r="I580" s="4"/>
      <c r="J580" s="142">
        <f>ROUND(I580*H580,0)</f>
        <v>0</v>
      </c>
      <c r="K580" s="139" t="s">
        <v>242</v>
      </c>
      <c r="L580" s="24"/>
      <c r="M580" s="143" t="s">
        <v>1</v>
      </c>
      <c r="N580" s="144" t="s">
        <v>42</v>
      </c>
      <c r="P580" s="145">
        <f>O580*H580</f>
        <v>0</v>
      </c>
      <c r="Q580" s="145">
        <v>1.0000000000000001E-5</v>
      </c>
      <c r="R580" s="145">
        <f>Q580*H580</f>
        <v>2.7200000000000002E-3</v>
      </c>
      <c r="S580" s="145">
        <v>0</v>
      </c>
      <c r="T580" s="146">
        <f>S580*H580</f>
        <v>0</v>
      </c>
      <c r="AR580" s="147" t="s">
        <v>834</v>
      </c>
      <c r="AT580" s="147" t="s">
        <v>238</v>
      </c>
      <c r="AU580" s="147" t="s">
        <v>85</v>
      </c>
      <c r="AY580" s="12" t="s">
        <v>236</v>
      </c>
      <c r="BE580" s="148">
        <f>IF(N580="základní",J580,0)</f>
        <v>0</v>
      </c>
      <c r="BF580" s="148">
        <f>IF(N580="snížená",J580,0)</f>
        <v>0</v>
      </c>
      <c r="BG580" s="148">
        <f>IF(N580="zákl. přenesená",J580,0)</f>
        <v>0</v>
      </c>
      <c r="BH580" s="148">
        <f>IF(N580="sníž. přenesená",J580,0)</f>
        <v>0</v>
      </c>
      <c r="BI580" s="148">
        <f>IF(N580="nulová",J580,0)</f>
        <v>0</v>
      </c>
      <c r="BJ580" s="12" t="s">
        <v>8</v>
      </c>
      <c r="BK580" s="148">
        <f>ROUND(I580*H580,0)</f>
        <v>0</v>
      </c>
      <c r="BL580" s="12" t="s">
        <v>834</v>
      </c>
      <c r="BM580" s="147" t="s">
        <v>885</v>
      </c>
    </row>
    <row r="581" spans="2:65" s="150" customFormat="1" x14ac:dyDescent="0.2">
      <c r="B581" s="149"/>
      <c r="D581" s="151" t="s">
        <v>244</v>
      </c>
      <c r="E581" s="152" t="s">
        <v>1</v>
      </c>
      <c r="F581" s="153" t="s">
        <v>886</v>
      </c>
      <c r="H581" s="154">
        <v>272</v>
      </c>
      <c r="I581" s="5"/>
      <c r="L581" s="149"/>
      <c r="M581" s="155"/>
      <c r="T581" s="156"/>
      <c r="AT581" s="152" t="s">
        <v>244</v>
      </c>
      <c r="AU581" s="152" t="s">
        <v>85</v>
      </c>
      <c r="AV581" s="150" t="s">
        <v>85</v>
      </c>
      <c r="AW581" s="150" t="s">
        <v>33</v>
      </c>
      <c r="AX581" s="150" t="s">
        <v>8</v>
      </c>
      <c r="AY581" s="152" t="s">
        <v>236</v>
      </c>
    </row>
    <row r="582" spans="2:65" s="25" customFormat="1" ht="24.2" customHeight="1" x14ac:dyDescent="0.2">
      <c r="B582" s="24"/>
      <c r="C582" s="137" t="s">
        <v>887</v>
      </c>
      <c r="D582" s="137" t="s">
        <v>238</v>
      </c>
      <c r="E582" s="138" t="s">
        <v>888</v>
      </c>
      <c r="F582" s="139" t="s">
        <v>889</v>
      </c>
      <c r="G582" s="140" t="s">
        <v>262</v>
      </c>
      <c r="H582" s="141">
        <v>0.41</v>
      </c>
      <c r="I582" s="4"/>
      <c r="J582" s="142">
        <f>ROUND(I582*H582,0)</f>
        <v>0</v>
      </c>
      <c r="K582" s="139" t="s">
        <v>242</v>
      </c>
      <c r="L582" s="24"/>
      <c r="M582" s="143" t="s">
        <v>1</v>
      </c>
      <c r="N582" s="144" t="s">
        <v>42</v>
      </c>
      <c r="P582" s="145">
        <f>O582*H582</f>
        <v>0</v>
      </c>
      <c r="Q582" s="145">
        <v>0</v>
      </c>
      <c r="R582" s="145">
        <f>Q582*H582</f>
        <v>0</v>
      </c>
      <c r="S582" s="145">
        <v>0</v>
      </c>
      <c r="T582" s="146">
        <f>S582*H582</f>
        <v>0</v>
      </c>
      <c r="AR582" s="147" t="s">
        <v>834</v>
      </c>
      <c r="AT582" s="147" t="s">
        <v>238</v>
      </c>
      <c r="AU582" s="147" t="s">
        <v>85</v>
      </c>
      <c r="AY582" s="12" t="s">
        <v>236</v>
      </c>
      <c r="BE582" s="148">
        <f>IF(N582="základní",J582,0)</f>
        <v>0</v>
      </c>
      <c r="BF582" s="148">
        <f>IF(N582="snížená",J582,0)</f>
        <v>0</v>
      </c>
      <c r="BG582" s="148">
        <f>IF(N582="zákl. přenesená",J582,0)</f>
        <v>0</v>
      </c>
      <c r="BH582" s="148">
        <f>IF(N582="sníž. přenesená",J582,0)</f>
        <v>0</v>
      </c>
      <c r="BI582" s="148">
        <f>IF(N582="nulová",J582,0)</f>
        <v>0</v>
      </c>
      <c r="BJ582" s="12" t="s">
        <v>8</v>
      </c>
      <c r="BK582" s="148">
        <f>ROUND(I582*H582,0)</f>
        <v>0</v>
      </c>
      <c r="BL582" s="12" t="s">
        <v>834</v>
      </c>
      <c r="BM582" s="147" t="s">
        <v>890</v>
      </c>
    </row>
    <row r="583" spans="2:65" s="126" customFormat="1" ht="22.9" customHeight="1" x14ac:dyDescent="0.2">
      <c r="B583" s="125"/>
      <c r="D583" s="127" t="s">
        <v>76</v>
      </c>
      <c r="E583" s="135" t="s">
        <v>891</v>
      </c>
      <c r="F583" s="135" t="s">
        <v>892</v>
      </c>
      <c r="I583" s="3"/>
      <c r="J583" s="136">
        <f>BK583</f>
        <v>0</v>
      </c>
      <c r="L583" s="125"/>
      <c r="M583" s="130"/>
      <c r="P583" s="131">
        <f>SUM(P584:P655)</f>
        <v>0</v>
      </c>
      <c r="R583" s="131">
        <f>SUM(R584:R655)</f>
        <v>5.1291214659639994</v>
      </c>
      <c r="T583" s="132">
        <f>SUM(T584:T655)</f>
        <v>6.7049784999999993</v>
      </c>
      <c r="AR583" s="127" t="s">
        <v>85</v>
      </c>
      <c r="AT583" s="133" t="s">
        <v>76</v>
      </c>
      <c r="AU583" s="133" t="s">
        <v>8</v>
      </c>
      <c r="AY583" s="127" t="s">
        <v>236</v>
      </c>
      <c r="BK583" s="134">
        <f>SUM(BK584:BK655)</f>
        <v>0</v>
      </c>
    </row>
    <row r="584" spans="2:65" s="25" customFormat="1" ht="24.2" customHeight="1" x14ac:dyDescent="0.2">
      <c r="B584" s="24"/>
      <c r="C584" s="137" t="s">
        <v>893</v>
      </c>
      <c r="D584" s="137" t="s">
        <v>238</v>
      </c>
      <c r="E584" s="138" t="s">
        <v>894</v>
      </c>
      <c r="F584" s="139" t="s">
        <v>895</v>
      </c>
      <c r="G584" s="140" t="s">
        <v>300</v>
      </c>
      <c r="H584" s="141">
        <v>442.33800000000002</v>
      </c>
      <c r="I584" s="4"/>
      <c r="J584" s="142">
        <f>ROUND(I584*H584,0)</f>
        <v>0</v>
      </c>
      <c r="K584" s="139" t="s">
        <v>242</v>
      </c>
      <c r="L584" s="24"/>
      <c r="M584" s="143" t="s">
        <v>1</v>
      </c>
      <c r="N584" s="144" t="s">
        <v>42</v>
      </c>
      <c r="P584" s="145">
        <f>O584*H584</f>
        <v>0</v>
      </c>
      <c r="Q584" s="145">
        <v>0</v>
      </c>
      <c r="R584" s="145">
        <f>Q584*H584</f>
        <v>0</v>
      </c>
      <c r="S584" s="145">
        <v>0</v>
      </c>
      <c r="T584" s="146">
        <f>S584*H584</f>
        <v>0</v>
      </c>
      <c r="AR584" s="147" t="s">
        <v>834</v>
      </c>
      <c r="AT584" s="147" t="s">
        <v>238</v>
      </c>
      <c r="AU584" s="147" t="s">
        <v>85</v>
      </c>
      <c r="AY584" s="12" t="s">
        <v>236</v>
      </c>
      <c r="BE584" s="148">
        <f>IF(N584="základní",J584,0)</f>
        <v>0</v>
      </c>
      <c r="BF584" s="148">
        <f>IF(N584="snížená",J584,0)</f>
        <v>0</v>
      </c>
      <c r="BG584" s="148">
        <f>IF(N584="zákl. přenesená",J584,0)</f>
        <v>0</v>
      </c>
      <c r="BH584" s="148">
        <f>IF(N584="sníž. přenesená",J584,0)</f>
        <v>0</v>
      </c>
      <c r="BI584" s="148">
        <f>IF(N584="nulová",J584,0)</f>
        <v>0</v>
      </c>
      <c r="BJ584" s="12" t="s">
        <v>8</v>
      </c>
      <c r="BK584" s="148">
        <f>ROUND(I584*H584,0)</f>
        <v>0</v>
      </c>
      <c r="BL584" s="12" t="s">
        <v>834</v>
      </c>
      <c r="BM584" s="147" t="s">
        <v>896</v>
      </c>
    </row>
    <row r="585" spans="2:65" s="150" customFormat="1" x14ac:dyDescent="0.2">
      <c r="B585" s="149"/>
      <c r="D585" s="151" t="s">
        <v>244</v>
      </c>
      <c r="E585" s="152" t="s">
        <v>1</v>
      </c>
      <c r="F585" s="153" t="s">
        <v>897</v>
      </c>
      <c r="H585" s="154">
        <v>426.06200000000001</v>
      </c>
      <c r="I585" s="5"/>
      <c r="L585" s="149"/>
      <c r="M585" s="155"/>
      <c r="T585" s="156"/>
      <c r="AT585" s="152" t="s">
        <v>244</v>
      </c>
      <c r="AU585" s="152" t="s">
        <v>85</v>
      </c>
      <c r="AV585" s="150" t="s">
        <v>85</v>
      </c>
      <c r="AW585" s="150" t="s">
        <v>33</v>
      </c>
      <c r="AX585" s="150" t="s">
        <v>77</v>
      </c>
      <c r="AY585" s="152" t="s">
        <v>236</v>
      </c>
    </row>
    <row r="586" spans="2:65" s="158" customFormat="1" x14ac:dyDescent="0.2">
      <c r="B586" s="157"/>
      <c r="D586" s="151" t="s">
        <v>244</v>
      </c>
      <c r="E586" s="159" t="s">
        <v>1</v>
      </c>
      <c r="F586" s="160" t="s">
        <v>898</v>
      </c>
      <c r="H586" s="161">
        <v>426.06200000000001</v>
      </c>
      <c r="I586" s="6"/>
      <c r="L586" s="157"/>
      <c r="M586" s="162"/>
      <c r="T586" s="163"/>
      <c r="AT586" s="159" t="s">
        <v>244</v>
      </c>
      <c r="AU586" s="159" t="s">
        <v>85</v>
      </c>
      <c r="AV586" s="158" t="s">
        <v>88</v>
      </c>
      <c r="AW586" s="158" t="s">
        <v>33</v>
      </c>
      <c r="AX586" s="158" t="s">
        <v>77</v>
      </c>
      <c r="AY586" s="159" t="s">
        <v>236</v>
      </c>
    </row>
    <row r="587" spans="2:65" s="150" customFormat="1" x14ac:dyDescent="0.2">
      <c r="B587" s="149"/>
      <c r="D587" s="151" t="s">
        <v>244</v>
      </c>
      <c r="E587" s="152" t="s">
        <v>1</v>
      </c>
      <c r="F587" s="153" t="s">
        <v>899</v>
      </c>
      <c r="H587" s="154">
        <v>6.68</v>
      </c>
      <c r="I587" s="5"/>
      <c r="L587" s="149"/>
      <c r="M587" s="155"/>
      <c r="T587" s="156"/>
      <c r="AT587" s="152" t="s">
        <v>244</v>
      </c>
      <c r="AU587" s="152" t="s">
        <v>85</v>
      </c>
      <c r="AV587" s="150" t="s">
        <v>85</v>
      </c>
      <c r="AW587" s="150" t="s">
        <v>33</v>
      </c>
      <c r="AX587" s="150" t="s">
        <v>77</v>
      </c>
      <c r="AY587" s="152" t="s">
        <v>236</v>
      </c>
    </row>
    <row r="588" spans="2:65" s="150" customFormat="1" x14ac:dyDescent="0.2">
      <c r="B588" s="149"/>
      <c r="D588" s="151" t="s">
        <v>244</v>
      </c>
      <c r="E588" s="152" t="s">
        <v>1</v>
      </c>
      <c r="F588" s="153" t="s">
        <v>900</v>
      </c>
      <c r="H588" s="154">
        <v>9.5960000000000001</v>
      </c>
      <c r="I588" s="5"/>
      <c r="L588" s="149"/>
      <c r="M588" s="155"/>
      <c r="T588" s="156"/>
      <c r="AT588" s="152" t="s">
        <v>244</v>
      </c>
      <c r="AU588" s="152" t="s">
        <v>85</v>
      </c>
      <c r="AV588" s="150" t="s">
        <v>85</v>
      </c>
      <c r="AW588" s="150" t="s">
        <v>33</v>
      </c>
      <c r="AX588" s="150" t="s">
        <v>77</v>
      </c>
      <c r="AY588" s="152" t="s">
        <v>236</v>
      </c>
    </row>
    <row r="589" spans="2:65" s="158" customFormat="1" x14ac:dyDescent="0.2">
      <c r="B589" s="157"/>
      <c r="D589" s="151" t="s">
        <v>244</v>
      </c>
      <c r="E589" s="159" t="s">
        <v>1</v>
      </c>
      <c r="F589" s="160" t="s">
        <v>901</v>
      </c>
      <c r="H589" s="161">
        <v>16.276</v>
      </c>
      <c r="I589" s="6"/>
      <c r="L589" s="157"/>
      <c r="M589" s="162"/>
      <c r="T589" s="163"/>
      <c r="AT589" s="159" t="s">
        <v>244</v>
      </c>
      <c r="AU589" s="159" t="s">
        <v>85</v>
      </c>
      <c r="AV589" s="158" t="s">
        <v>88</v>
      </c>
      <c r="AW589" s="158" t="s">
        <v>33</v>
      </c>
      <c r="AX589" s="158" t="s">
        <v>77</v>
      </c>
      <c r="AY589" s="159" t="s">
        <v>236</v>
      </c>
    </row>
    <row r="590" spans="2:65" s="174" customFormat="1" x14ac:dyDescent="0.2">
      <c r="B590" s="173"/>
      <c r="D590" s="151" t="s">
        <v>244</v>
      </c>
      <c r="E590" s="175" t="s">
        <v>151</v>
      </c>
      <c r="F590" s="176" t="s">
        <v>902</v>
      </c>
      <c r="H590" s="177">
        <v>442.33800000000002</v>
      </c>
      <c r="I590" s="8"/>
      <c r="L590" s="173"/>
      <c r="M590" s="178"/>
      <c r="T590" s="179"/>
      <c r="AT590" s="175" t="s">
        <v>244</v>
      </c>
      <c r="AU590" s="175" t="s">
        <v>85</v>
      </c>
      <c r="AV590" s="174" t="s">
        <v>91</v>
      </c>
      <c r="AW590" s="174" t="s">
        <v>33</v>
      </c>
      <c r="AX590" s="174" t="s">
        <v>8</v>
      </c>
      <c r="AY590" s="175" t="s">
        <v>236</v>
      </c>
    </row>
    <row r="591" spans="2:65" s="25" customFormat="1" ht="16.5" customHeight="1" x14ac:dyDescent="0.2">
      <c r="B591" s="24"/>
      <c r="C591" s="164" t="s">
        <v>903</v>
      </c>
      <c r="D591" s="164" t="s">
        <v>327</v>
      </c>
      <c r="E591" s="165" t="s">
        <v>904</v>
      </c>
      <c r="F591" s="166" t="s">
        <v>905</v>
      </c>
      <c r="G591" s="167" t="s">
        <v>262</v>
      </c>
      <c r="H591" s="168">
        <v>0.13300000000000001</v>
      </c>
      <c r="I591" s="7"/>
      <c r="J591" s="169">
        <f>ROUND(I591*H591,0)</f>
        <v>0</v>
      </c>
      <c r="K591" s="166" t="s">
        <v>242</v>
      </c>
      <c r="L591" s="170"/>
      <c r="M591" s="171" t="s">
        <v>1</v>
      </c>
      <c r="N591" s="172" t="s">
        <v>42</v>
      </c>
      <c r="P591" s="145">
        <f>O591*H591</f>
        <v>0</v>
      </c>
      <c r="Q591" s="145">
        <v>1</v>
      </c>
      <c r="R591" s="145">
        <f>Q591*H591</f>
        <v>0.13300000000000001</v>
      </c>
      <c r="S591" s="145">
        <v>0</v>
      </c>
      <c r="T591" s="146">
        <f>S591*H591</f>
        <v>0</v>
      </c>
      <c r="AR591" s="147" t="s">
        <v>851</v>
      </c>
      <c r="AT591" s="147" t="s">
        <v>327</v>
      </c>
      <c r="AU591" s="147" t="s">
        <v>85</v>
      </c>
      <c r="AY591" s="12" t="s">
        <v>236</v>
      </c>
      <c r="BE591" s="148">
        <f>IF(N591="základní",J591,0)</f>
        <v>0</v>
      </c>
      <c r="BF591" s="148">
        <f>IF(N591="snížená",J591,0)</f>
        <v>0</v>
      </c>
      <c r="BG591" s="148">
        <f>IF(N591="zákl. přenesená",J591,0)</f>
        <v>0</v>
      </c>
      <c r="BH591" s="148">
        <f>IF(N591="sníž. přenesená",J591,0)</f>
        <v>0</v>
      </c>
      <c r="BI591" s="148">
        <f>IF(N591="nulová",J591,0)</f>
        <v>0</v>
      </c>
      <c r="BJ591" s="12" t="s">
        <v>8</v>
      </c>
      <c r="BK591" s="148">
        <f>ROUND(I591*H591,0)</f>
        <v>0</v>
      </c>
      <c r="BL591" s="12" t="s">
        <v>834</v>
      </c>
      <c r="BM591" s="147" t="s">
        <v>906</v>
      </c>
    </row>
    <row r="592" spans="2:65" s="150" customFormat="1" x14ac:dyDescent="0.2">
      <c r="B592" s="149"/>
      <c r="D592" s="151" t="s">
        <v>244</v>
      </c>
      <c r="E592" s="152" t="s">
        <v>1</v>
      </c>
      <c r="F592" s="153" t="s">
        <v>907</v>
      </c>
      <c r="H592" s="154">
        <v>0.13300000000000001</v>
      </c>
      <c r="I592" s="5"/>
      <c r="L592" s="149"/>
      <c r="M592" s="155"/>
      <c r="T592" s="156"/>
      <c r="AT592" s="152" t="s">
        <v>244</v>
      </c>
      <c r="AU592" s="152" t="s">
        <v>85</v>
      </c>
      <c r="AV592" s="150" t="s">
        <v>85</v>
      </c>
      <c r="AW592" s="150" t="s">
        <v>33</v>
      </c>
      <c r="AX592" s="150" t="s">
        <v>8</v>
      </c>
      <c r="AY592" s="152" t="s">
        <v>236</v>
      </c>
    </row>
    <row r="593" spans="2:65" s="25" customFormat="1" ht="24.2" customHeight="1" x14ac:dyDescent="0.2">
      <c r="B593" s="24"/>
      <c r="C593" s="137" t="s">
        <v>908</v>
      </c>
      <c r="D593" s="137" t="s">
        <v>238</v>
      </c>
      <c r="E593" s="138" t="s">
        <v>909</v>
      </c>
      <c r="F593" s="139" t="s">
        <v>910</v>
      </c>
      <c r="G593" s="140" t="s">
        <v>300</v>
      </c>
      <c r="H593" s="141">
        <v>433.43</v>
      </c>
      <c r="I593" s="4"/>
      <c r="J593" s="142">
        <f>ROUND(I593*H593,0)</f>
        <v>0</v>
      </c>
      <c r="K593" s="139" t="s">
        <v>242</v>
      </c>
      <c r="L593" s="24"/>
      <c r="M593" s="143" t="s">
        <v>1</v>
      </c>
      <c r="N593" s="144" t="s">
        <v>42</v>
      </c>
      <c r="P593" s="145">
        <f>O593*H593</f>
        <v>0</v>
      </c>
      <c r="Q593" s="145">
        <v>0</v>
      </c>
      <c r="R593" s="145">
        <f>Q593*H593</f>
        <v>0</v>
      </c>
      <c r="S593" s="145">
        <v>1.0999999999999999E-2</v>
      </c>
      <c r="T593" s="146">
        <f>S593*H593</f>
        <v>4.7677299999999994</v>
      </c>
      <c r="AR593" s="147" t="s">
        <v>834</v>
      </c>
      <c r="AT593" s="147" t="s">
        <v>238</v>
      </c>
      <c r="AU593" s="147" t="s">
        <v>85</v>
      </c>
      <c r="AY593" s="12" t="s">
        <v>236</v>
      </c>
      <c r="BE593" s="148">
        <f>IF(N593="základní",J593,0)</f>
        <v>0</v>
      </c>
      <c r="BF593" s="148">
        <f>IF(N593="snížená",J593,0)</f>
        <v>0</v>
      </c>
      <c r="BG593" s="148">
        <f>IF(N593="zákl. přenesená",J593,0)</f>
        <v>0</v>
      </c>
      <c r="BH593" s="148">
        <f>IF(N593="sníž. přenesená",J593,0)</f>
        <v>0</v>
      </c>
      <c r="BI593" s="148">
        <f>IF(N593="nulová",J593,0)</f>
        <v>0</v>
      </c>
      <c r="BJ593" s="12" t="s">
        <v>8</v>
      </c>
      <c r="BK593" s="148">
        <f>ROUND(I593*H593,0)</f>
        <v>0</v>
      </c>
      <c r="BL593" s="12" t="s">
        <v>834</v>
      </c>
      <c r="BM593" s="147" t="s">
        <v>911</v>
      </c>
    </row>
    <row r="594" spans="2:65" s="150" customFormat="1" x14ac:dyDescent="0.2">
      <c r="B594" s="149"/>
      <c r="D594" s="151" t="s">
        <v>244</v>
      </c>
      <c r="E594" s="152" t="s">
        <v>1</v>
      </c>
      <c r="F594" s="153" t="s">
        <v>912</v>
      </c>
      <c r="H594" s="154">
        <v>433.43</v>
      </c>
      <c r="I594" s="5"/>
      <c r="L594" s="149"/>
      <c r="M594" s="155"/>
      <c r="T594" s="156"/>
      <c r="AT594" s="152" t="s">
        <v>244</v>
      </c>
      <c r="AU594" s="152" t="s">
        <v>85</v>
      </c>
      <c r="AV594" s="150" t="s">
        <v>85</v>
      </c>
      <c r="AW594" s="150" t="s">
        <v>33</v>
      </c>
      <c r="AX594" s="150" t="s">
        <v>77</v>
      </c>
      <c r="AY594" s="152" t="s">
        <v>236</v>
      </c>
    </row>
    <row r="595" spans="2:65" s="158" customFormat="1" x14ac:dyDescent="0.2">
      <c r="B595" s="157"/>
      <c r="D595" s="151" t="s">
        <v>244</v>
      </c>
      <c r="E595" s="159" t="s">
        <v>1</v>
      </c>
      <c r="F595" s="160" t="s">
        <v>253</v>
      </c>
      <c r="H595" s="161">
        <v>433.43</v>
      </c>
      <c r="I595" s="6"/>
      <c r="L595" s="157"/>
      <c r="M595" s="162"/>
      <c r="T595" s="163"/>
      <c r="AT595" s="159" t="s">
        <v>244</v>
      </c>
      <c r="AU595" s="159" t="s">
        <v>85</v>
      </c>
      <c r="AV595" s="158" t="s">
        <v>88</v>
      </c>
      <c r="AW595" s="158" t="s">
        <v>33</v>
      </c>
      <c r="AX595" s="158" t="s">
        <v>8</v>
      </c>
      <c r="AY595" s="159" t="s">
        <v>236</v>
      </c>
    </row>
    <row r="596" spans="2:65" s="25" customFormat="1" ht="24.2" customHeight="1" x14ac:dyDescent="0.2">
      <c r="B596" s="24"/>
      <c r="C596" s="137" t="s">
        <v>913</v>
      </c>
      <c r="D596" s="137" t="s">
        <v>238</v>
      </c>
      <c r="E596" s="138" t="s">
        <v>914</v>
      </c>
      <c r="F596" s="139" t="s">
        <v>915</v>
      </c>
      <c r="G596" s="140" t="s">
        <v>300</v>
      </c>
      <c r="H596" s="141">
        <v>117.40900000000001</v>
      </c>
      <c r="I596" s="4"/>
      <c r="J596" s="142">
        <f>ROUND(I596*H596,0)</f>
        <v>0</v>
      </c>
      <c r="K596" s="139" t="s">
        <v>242</v>
      </c>
      <c r="L596" s="24"/>
      <c r="M596" s="143" t="s">
        <v>1</v>
      </c>
      <c r="N596" s="144" t="s">
        <v>42</v>
      </c>
      <c r="P596" s="145">
        <f>O596*H596</f>
        <v>0</v>
      </c>
      <c r="Q596" s="145">
        <v>0</v>
      </c>
      <c r="R596" s="145">
        <f>Q596*H596</f>
        <v>0</v>
      </c>
      <c r="S596" s="145">
        <v>1.6500000000000001E-2</v>
      </c>
      <c r="T596" s="146">
        <f>S596*H596</f>
        <v>1.9372485000000002</v>
      </c>
      <c r="AR596" s="147" t="s">
        <v>834</v>
      </c>
      <c r="AT596" s="147" t="s">
        <v>238</v>
      </c>
      <c r="AU596" s="147" t="s">
        <v>85</v>
      </c>
      <c r="AY596" s="12" t="s">
        <v>236</v>
      </c>
      <c r="BE596" s="148">
        <f>IF(N596="základní",J596,0)</f>
        <v>0</v>
      </c>
      <c r="BF596" s="148">
        <f>IF(N596="snížená",J596,0)</f>
        <v>0</v>
      </c>
      <c r="BG596" s="148">
        <f>IF(N596="zákl. přenesená",J596,0)</f>
        <v>0</v>
      </c>
      <c r="BH596" s="148">
        <f>IF(N596="sníž. přenesená",J596,0)</f>
        <v>0</v>
      </c>
      <c r="BI596" s="148">
        <f>IF(N596="nulová",J596,0)</f>
        <v>0</v>
      </c>
      <c r="BJ596" s="12" t="s">
        <v>8</v>
      </c>
      <c r="BK596" s="148">
        <f>ROUND(I596*H596,0)</f>
        <v>0</v>
      </c>
      <c r="BL596" s="12" t="s">
        <v>834</v>
      </c>
      <c r="BM596" s="147" t="s">
        <v>916</v>
      </c>
    </row>
    <row r="597" spans="2:65" s="150" customFormat="1" x14ac:dyDescent="0.2">
      <c r="B597" s="149"/>
      <c r="D597" s="151" t="s">
        <v>244</v>
      </c>
      <c r="E597" s="152" t="s">
        <v>1</v>
      </c>
      <c r="F597" s="153" t="s">
        <v>917</v>
      </c>
      <c r="H597" s="154">
        <v>117.40900000000001</v>
      </c>
      <c r="I597" s="5"/>
      <c r="L597" s="149"/>
      <c r="M597" s="155"/>
      <c r="T597" s="156"/>
      <c r="AT597" s="152" t="s">
        <v>244</v>
      </c>
      <c r="AU597" s="152" t="s">
        <v>85</v>
      </c>
      <c r="AV597" s="150" t="s">
        <v>85</v>
      </c>
      <c r="AW597" s="150" t="s">
        <v>33</v>
      </c>
      <c r="AX597" s="150" t="s">
        <v>77</v>
      </c>
      <c r="AY597" s="152" t="s">
        <v>236</v>
      </c>
    </row>
    <row r="598" spans="2:65" s="158" customFormat="1" x14ac:dyDescent="0.2">
      <c r="B598" s="157"/>
      <c r="D598" s="151" t="s">
        <v>244</v>
      </c>
      <c r="E598" s="159" t="s">
        <v>1</v>
      </c>
      <c r="F598" s="160" t="s">
        <v>253</v>
      </c>
      <c r="H598" s="161">
        <v>117.40900000000001</v>
      </c>
      <c r="I598" s="6"/>
      <c r="L598" s="157"/>
      <c r="M598" s="162"/>
      <c r="T598" s="163"/>
      <c r="AT598" s="159" t="s">
        <v>244</v>
      </c>
      <c r="AU598" s="159" t="s">
        <v>85</v>
      </c>
      <c r="AV598" s="158" t="s">
        <v>88</v>
      </c>
      <c r="AW598" s="158" t="s">
        <v>33</v>
      </c>
      <c r="AX598" s="158" t="s">
        <v>8</v>
      </c>
      <c r="AY598" s="159" t="s">
        <v>236</v>
      </c>
    </row>
    <row r="599" spans="2:65" s="25" customFormat="1" ht="24.2" customHeight="1" x14ac:dyDescent="0.2">
      <c r="B599" s="24"/>
      <c r="C599" s="137" t="s">
        <v>918</v>
      </c>
      <c r="D599" s="137" t="s">
        <v>238</v>
      </c>
      <c r="E599" s="138" t="s">
        <v>919</v>
      </c>
      <c r="F599" s="139" t="s">
        <v>920</v>
      </c>
      <c r="G599" s="140" t="s">
        <v>300</v>
      </c>
      <c r="H599" s="141">
        <v>442.33800000000002</v>
      </c>
      <c r="I599" s="4"/>
      <c r="J599" s="142">
        <f>ROUND(I599*H599,0)</f>
        <v>0</v>
      </c>
      <c r="K599" s="139" t="s">
        <v>242</v>
      </c>
      <c r="L599" s="24"/>
      <c r="M599" s="143" t="s">
        <v>1</v>
      </c>
      <c r="N599" s="144" t="s">
        <v>42</v>
      </c>
      <c r="P599" s="145">
        <f>O599*H599</f>
        <v>0</v>
      </c>
      <c r="Q599" s="145">
        <v>3.6374999999999998E-4</v>
      </c>
      <c r="R599" s="145">
        <f>Q599*H599</f>
        <v>0.16090044749999999</v>
      </c>
      <c r="S599" s="145">
        <v>0</v>
      </c>
      <c r="T599" s="146">
        <f>S599*H599</f>
        <v>0</v>
      </c>
      <c r="AR599" s="147" t="s">
        <v>834</v>
      </c>
      <c r="AT599" s="147" t="s">
        <v>238</v>
      </c>
      <c r="AU599" s="147" t="s">
        <v>85</v>
      </c>
      <c r="AY599" s="12" t="s">
        <v>236</v>
      </c>
      <c r="BE599" s="148">
        <f>IF(N599="základní",J599,0)</f>
        <v>0</v>
      </c>
      <c r="BF599" s="148">
        <f>IF(N599="snížená",J599,0)</f>
        <v>0</v>
      </c>
      <c r="BG599" s="148">
        <f>IF(N599="zákl. přenesená",J599,0)</f>
        <v>0</v>
      </c>
      <c r="BH599" s="148">
        <f>IF(N599="sníž. přenesená",J599,0)</f>
        <v>0</v>
      </c>
      <c r="BI599" s="148">
        <f>IF(N599="nulová",J599,0)</f>
        <v>0</v>
      </c>
      <c r="BJ599" s="12" t="s">
        <v>8</v>
      </c>
      <c r="BK599" s="148">
        <f>ROUND(I599*H599,0)</f>
        <v>0</v>
      </c>
      <c r="BL599" s="12" t="s">
        <v>834</v>
      </c>
      <c r="BM599" s="147" t="s">
        <v>921</v>
      </c>
    </row>
    <row r="600" spans="2:65" s="150" customFormat="1" x14ac:dyDescent="0.2">
      <c r="B600" s="149"/>
      <c r="D600" s="151" t="s">
        <v>244</v>
      </c>
      <c r="E600" s="152" t="s">
        <v>1</v>
      </c>
      <c r="F600" s="153" t="s">
        <v>922</v>
      </c>
      <c r="H600" s="154">
        <v>442.33800000000002</v>
      </c>
      <c r="I600" s="5"/>
      <c r="L600" s="149"/>
      <c r="M600" s="155"/>
      <c r="T600" s="156"/>
      <c r="AT600" s="152" t="s">
        <v>244</v>
      </c>
      <c r="AU600" s="152" t="s">
        <v>85</v>
      </c>
      <c r="AV600" s="150" t="s">
        <v>85</v>
      </c>
      <c r="AW600" s="150" t="s">
        <v>33</v>
      </c>
      <c r="AX600" s="150" t="s">
        <v>8</v>
      </c>
      <c r="AY600" s="152" t="s">
        <v>236</v>
      </c>
    </row>
    <row r="601" spans="2:65" s="25" customFormat="1" ht="44.25" customHeight="1" x14ac:dyDescent="0.2">
      <c r="B601" s="24"/>
      <c r="C601" s="164" t="s">
        <v>923</v>
      </c>
      <c r="D601" s="164" t="s">
        <v>327</v>
      </c>
      <c r="E601" s="165" t="s">
        <v>924</v>
      </c>
      <c r="F601" s="166" t="s">
        <v>925</v>
      </c>
      <c r="G601" s="167" t="s">
        <v>300</v>
      </c>
      <c r="H601" s="168">
        <v>508.68900000000002</v>
      </c>
      <c r="I601" s="7"/>
      <c r="J601" s="169">
        <f>ROUND(I601*H601,0)</f>
        <v>0</v>
      </c>
      <c r="K601" s="166" t="s">
        <v>242</v>
      </c>
      <c r="L601" s="170"/>
      <c r="M601" s="171" t="s">
        <v>1</v>
      </c>
      <c r="N601" s="172" t="s">
        <v>42</v>
      </c>
      <c r="P601" s="145">
        <f>O601*H601</f>
        <v>0</v>
      </c>
      <c r="Q601" s="145">
        <v>5.4000000000000003E-3</v>
      </c>
      <c r="R601" s="145">
        <f>Q601*H601</f>
        <v>2.7469206000000002</v>
      </c>
      <c r="S601" s="145">
        <v>0</v>
      </c>
      <c r="T601" s="146">
        <f>S601*H601</f>
        <v>0</v>
      </c>
      <c r="AR601" s="147" t="s">
        <v>851</v>
      </c>
      <c r="AT601" s="147" t="s">
        <v>327</v>
      </c>
      <c r="AU601" s="147" t="s">
        <v>85</v>
      </c>
      <c r="AY601" s="12" t="s">
        <v>236</v>
      </c>
      <c r="BE601" s="148">
        <f>IF(N601="základní",J601,0)</f>
        <v>0</v>
      </c>
      <c r="BF601" s="148">
        <f>IF(N601="snížená",J601,0)</f>
        <v>0</v>
      </c>
      <c r="BG601" s="148">
        <f>IF(N601="zákl. přenesená",J601,0)</f>
        <v>0</v>
      </c>
      <c r="BH601" s="148">
        <f>IF(N601="sníž. přenesená",J601,0)</f>
        <v>0</v>
      </c>
      <c r="BI601" s="148">
        <f>IF(N601="nulová",J601,0)</f>
        <v>0</v>
      </c>
      <c r="BJ601" s="12" t="s">
        <v>8</v>
      </c>
      <c r="BK601" s="148">
        <f>ROUND(I601*H601,0)</f>
        <v>0</v>
      </c>
      <c r="BL601" s="12" t="s">
        <v>834</v>
      </c>
      <c r="BM601" s="147" t="s">
        <v>926</v>
      </c>
    </row>
    <row r="602" spans="2:65" s="150" customFormat="1" x14ac:dyDescent="0.2">
      <c r="B602" s="149"/>
      <c r="D602" s="151" t="s">
        <v>244</v>
      </c>
      <c r="E602" s="152" t="s">
        <v>1</v>
      </c>
      <c r="F602" s="153" t="s">
        <v>927</v>
      </c>
      <c r="H602" s="154">
        <v>508.68900000000002</v>
      </c>
      <c r="I602" s="5"/>
      <c r="L602" s="149"/>
      <c r="M602" s="155"/>
      <c r="T602" s="156"/>
      <c r="AT602" s="152" t="s">
        <v>244</v>
      </c>
      <c r="AU602" s="152" t="s">
        <v>85</v>
      </c>
      <c r="AV602" s="150" t="s">
        <v>85</v>
      </c>
      <c r="AW602" s="150" t="s">
        <v>33</v>
      </c>
      <c r="AX602" s="150" t="s">
        <v>8</v>
      </c>
      <c r="AY602" s="152" t="s">
        <v>236</v>
      </c>
    </row>
    <row r="603" spans="2:65" s="25" customFormat="1" ht="24.2" customHeight="1" x14ac:dyDescent="0.2">
      <c r="B603" s="24"/>
      <c r="C603" s="137" t="s">
        <v>928</v>
      </c>
      <c r="D603" s="137" t="s">
        <v>238</v>
      </c>
      <c r="E603" s="138" t="s">
        <v>929</v>
      </c>
      <c r="F603" s="139" t="s">
        <v>930</v>
      </c>
      <c r="G603" s="140" t="s">
        <v>300</v>
      </c>
      <c r="H603" s="141">
        <v>166.929</v>
      </c>
      <c r="I603" s="4"/>
      <c r="J603" s="142">
        <f>ROUND(I603*H603,0)</f>
        <v>0</v>
      </c>
      <c r="K603" s="139" t="s">
        <v>242</v>
      </c>
      <c r="L603" s="24"/>
      <c r="M603" s="143" t="s">
        <v>1</v>
      </c>
      <c r="N603" s="144" t="s">
        <v>42</v>
      </c>
      <c r="P603" s="145">
        <f>O603*H603</f>
        <v>0</v>
      </c>
      <c r="Q603" s="145">
        <v>3.3087999999999999E-5</v>
      </c>
      <c r="R603" s="145">
        <f>Q603*H603</f>
        <v>5.5233467519999998E-3</v>
      </c>
      <c r="S603" s="145">
        <v>0</v>
      </c>
      <c r="T603" s="146">
        <f>S603*H603</f>
        <v>0</v>
      </c>
      <c r="AR603" s="147" t="s">
        <v>834</v>
      </c>
      <c r="AT603" s="147" t="s">
        <v>238</v>
      </c>
      <c r="AU603" s="147" t="s">
        <v>85</v>
      </c>
      <c r="AY603" s="12" t="s">
        <v>236</v>
      </c>
      <c r="BE603" s="148">
        <f>IF(N603="základní",J603,0)</f>
        <v>0</v>
      </c>
      <c r="BF603" s="148">
        <f>IF(N603="snížená",J603,0)</f>
        <v>0</v>
      </c>
      <c r="BG603" s="148">
        <f>IF(N603="zákl. přenesená",J603,0)</f>
        <v>0</v>
      </c>
      <c r="BH603" s="148">
        <f>IF(N603="sníž. přenesená",J603,0)</f>
        <v>0</v>
      </c>
      <c r="BI603" s="148">
        <f>IF(N603="nulová",J603,0)</f>
        <v>0</v>
      </c>
      <c r="BJ603" s="12" t="s">
        <v>8</v>
      </c>
      <c r="BK603" s="148">
        <f>ROUND(I603*H603,0)</f>
        <v>0</v>
      </c>
      <c r="BL603" s="12" t="s">
        <v>834</v>
      </c>
      <c r="BM603" s="147" t="s">
        <v>931</v>
      </c>
    </row>
    <row r="604" spans="2:65" s="150" customFormat="1" x14ac:dyDescent="0.2">
      <c r="B604" s="149"/>
      <c r="D604" s="151" t="s">
        <v>244</v>
      </c>
      <c r="E604" s="152" t="s">
        <v>1</v>
      </c>
      <c r="F604" s="153" t="s">
        <v>932</v>
      </c>
      <c r="H604" s="154">
        <v>135.57400000000001</v>
      </c>
      <c r="I604" s="5"/>
      <c r="L604" s="149"/>
      <c r="M604" s="155"/>
      <c r="T604" s="156"/>
      <c r="AT604" s="152" t="s">
        <v>244</v>
      </c>
      <c r="AU604" s="152" t="s">
        <v>85</v>
      </c>
      <c r="AV604" s="150" t="s">
        <v>85</v>
      </c>
      <c r="AW604" s="150" t="s">
        <v>33</v>
      </c>
      <c r="AX604" s="150" t="s">
        <v>77</v>
      </c>
      <c r="AY604" s="152" t="s">
        <v>236</v>
      </c>
    </row>
    <row r="605" spans="2:65" s="150" customFormat="1" x14ac:dyDescent="0.2">
      <c r="B605" s="149"/>
      <c r="D605" s="151" t="s">
        <v>244</v>
      </c>
      <c r="E605" s="152" t="s">
        <v>1</v>
      </c>
      <c r="F605" s="153" t="s">
        <v>933</v>
      </c>
      <c r="H605" s="154">
        <v>-1.98</v>
      </c>
      <c r="I605" s="5"/>
      <c r="L605" s="149"/>
      <c r="M605" s="155"/>
      <c r="T605" s="156"/>
      <c r="AT605" s="152" t="s">
        <v>244</v>
      </c>
      <c r="AU605" s="152" t="s">
        <v>85</v>
      </c>
      <c r="AV605" s="150" t="s">
        <v>85</v>
      </c>
      <c r="AW605" s="150" t="s">
        <v>33</v>
      </c>
      <c r="AX605" s="150" t="s">
        <v>77</v>
      </c>
      <c r="AY605" s="152" t="s">
        <v>236</v>
      </c>
    </row>
    <row r="606" spans="2:65" s="158" customFormat="1" x14ac:dyDescent="0.2">
      <c r="B606" s="157"/>
      <c r="D606" s="151" t="s">
        <v>244</v>
      </c>
      <c r="E606" s="159" t="s">
        <v>1</v>
      </c>
      <c r="F606" s="160" t="s">
        <v>934</v>
      </c>
      <c r="H606" s="161">
        <v>133.59399999999999</v>
      </c>
      <c r="I606" s="6"/>
      <c r="L606" s="157"/>
      <c r="M606" s="162"/>
      <c r="T606" s="163"/>
      <c r="AT606" s="159" t="s">
        <v>244</v>
      </c>
      <c r="AU606" s="159" t="s">
        <v>85</v>
      </c>
      <c r="AV606" s="158" t="s">
        <v>88</v>
      </c>
      <c r="AW606" s="158" t="s">
        <v>33</v>
      </c>
      <c r="AX606" s="158" t="s">
        <v>77</v>
      </c>
      <c r="AY606" s="159" t="s">
        <v>236</v>
      </c>
    </row>
    <row r="607" spans="2:65" s="150" customFormat="1" x14ac:dyDescent="0.2">
      <c r="B607" s="149"/>
      <c r="D607" s="151" t="s">
        <v>244</v>
      </c>
      <c r="E607" s="152" t="s">
        <v>1</v>
      </c>
      <c r="F607" s="153" t="s">
        <v>935</v>
      </c>
      <c r="H607" s="154">
        <v>29.335000000000001</v>
      </c>
      <c r="I607" s="5"/>
      <c r="L607" s="149"/>
      <c r="M607" s="155"/>
      <c r="T607" s="156"/>
      <c r="AT607" s="152" t="s">
        <v>244</v>
      </c>
      <c r="AU607" s="152" t="s">
        <v>85</v>
      </c>
      <c r="AV607" s="150" t="s">
        <v>85</v>
      </c>
      <c r="AW607" s="150" t="s">
        <v>33</v>
      </c>
      <c r="AX607" s="150" t="s">
        <v>77</v>
      </c>
      <c r="AY607" s="152" t="s">
        <v>236</v>
      </c>
    </row>
    <row r="608" spans="2:65" s="150" customFormat="1" x14ac:dyDescent="0.2">
      <c r="B608" s="149"/>
      <c r="D608" s="151" t="s">
        <v>244</v>
      </c>
      <c r="E608" s="152" t="s">
        <v>1</v>
      </c>
      <c r="F608" s="153" t="s">
        <v>936</v>
      </c>
      <c r="H608" s="154">
        <v>4</v>
      </c>
      <c r="I608" s="5"/>
      <c r="L608" s="149"/>
      <c r="M608" s="155"/>
      <c r="T608" s="156"/>
      <c r="AT608" s="152" t="s">
        <v>244</v>
      </c>
      <c r="AU608" s="152" t="s">
        <v>85</v>
      </c>
      <c r="AV608" s="150" t="s">
        <v>85</v>
      </c>
      <c r="AW608" s="150" t="s">
        <v>33</v>
      </c>
      <c r="AX608" s="150" t="s">
        <v>77</v>
      </c>
      <c r="AY608" s="152" t="s">
        <v>236</v>
      </c>
    </row>
    <row r="609" spans="2:65" s="158" customFormat="1" x14ac:dyDescent="0.2">
      <c r="B609" s="157"/>
      <c r="D609" s="151" t="s">
        <v>244</v>
      </c>
      <c r="E609" s="159" t="s">
        <v>1</v>
      </c>
      <c r="F609" s="160" t="s">
        <v>937</v>
      </c>
      <c r="H609" s="161">
        <v>33.335000000000001</v>
      </c>
      <c r="I609" s="6"/>
      <c r="L609" s="157"/>
      <c r="M609" s="162"/>
      <c r="T609" s="163"/>
      <c r="AT609" s="159" t="s">
        <v>244</v>
      </c>
      <c r="AU609" s="159" t="s">
        <v>85</v>
      </c>
      <c r="AV609" s="158" t="s">
        <v>88</v>
      </c>
      <c r="AW609" s="158" t="s">
        <v>33</v>
      </c>
      <c r="AX609" s="158" t="s">
        <v>77</v>
      </c>
      <c r="AY609" s="159" t="s">
        <v>236</v>
      </c>
    </row>
    <row r="610" spans="2:65" s="174" customFormat="1" x14ac:dyDescent="0.2">
      <c r="B610" s="173"/>
      <c r="D610" s="151" t="s">
        <v>244</v>
      </c>
      <c r="E610" s="175" t="s">
        <v>148</v>
      </c>
      <c r="F610" s="176" t="s">
        <v>938</v>
      </c>
      <c r="H610" s="177">
        <v>166.929</v>
      </c>
      <c r="I610" s="8"/>
      <c r="L610" s="173"/>
      <c r="M610" s="178"/>
      <c r="T610" s="179"/>
      <c r="AT610" s="175" t="s">
        <v>244</v>
      </c>
      <c r="AU610" s="175" t="s">
        <v>85</v>
      </c>
      <c r="AV610" s="174" t="s">
        <v>91</v>
      </c>
      <c r="AW610" s="174" t="s">
        <v>33</v>
      </c>
      <c r="AX610" s="174" t="s">
        <v>8</v>
      </c>
      <c r="AY610" s="175" t="s">
        <v>236</v>
      </c>
    </row>
    <row r="611" spans="2:65" s="25" customFormat="1" ht="24.2" customHeight="1" x14ac:dyDescent="0.2">
      <c r="B611" s="24"/>
      <c r="C611" s="164" t="s">
        <v>939</v>
      </c>
      <c r="D611" s="164" t="s">
        <v>327</v>
      </c>
      <c r="E611" s="165" t="s">
        <v>940</v>
      </c>
      <c r="F611" s="166" t="s">
        <v>941</v>
      </c>
      <c r="G611" s="167" t="s">
        <v>300</v>
      </c>
      <c r="H611" s="168">
        <v>191.96799999999999</v>
      </c>
      <c r="I611" s="7"/>
      <c r="J611" s="169">
        <f>ROUND(I611*H611,0)</f>
        <v>0</v>
      </c>
      <c r="K611" s="166" t="s">
        <v>242</v>
      </c>
      <c r="L611" s="170"/>
      <c r="M611" s="171" t="s">
        <v>1</v>
      </c>
      <c r="N611" s="172" t="s">
        <v>42</v>
      </c>
      <c r="P611" s="145">
        <f>O611*H611</f>
        <v>0</v>
      </c>
      <c r="Q611" s="145">
        <v>1.9E-3</v>
      </c>
      <c r="R611" s="145">
        <f>Q611*H611</f>
        <v>0.36473919999999999</v>
      </c>
      <c r="S611" s="145">
        <v>0</v>
      </c>
      <c r="T611" s="146">
        <f>S611*H611</f>
        <v>0</v>
      </c>
      <c r="AR611" s="147" t="s">
        <v>851</v>
      </c>
      <c r="AT611" s="147" t="s">
        <v>327</v>
      </c>
      <c r="AU611" s="147" t="s">
        <v>85</v>
      </c>
      <c r="AY611" s="12" t="s">
        <v>236</v>
      </c>
      <c r="BE611" s="148">
        <f>IF(N611="základní",J611,0)</f>
        <v>0</v>
      </c>
      <c r="BF611" s="148">
        <f>IF(N611="snížená",J611,0)</f>
        <v>0</v>
      </c>
      <c r="BG611" s="148">
        <f>IF(N611="zákl. přenesená",J611,0)</f>
        <v>0</v>
      </c>
      <c r="BH611" s="148">
        <f>IF(N611="sníž. přenesená",J611,0)</f>
        <v>0</v>
      </c>
      <c r="BI611" s="148">
        <f>IF(N611="nulová",J611,0)</f>
        <v>0</v>
      </c>
      <c r="BJ611" s="12" t="s">
        <v>8</v>
      </c>
      <c r="BK611" s="148">
        <f>ROUND(I611*H611,0)</f>
        <v>0</v>
      </c>
      <c r="BL611" s="12" t="s">
        <v>834</v>
      </c>
      <c r="BM611" s="147" t="s">
        <v>942</v>
      </c>
    </row>
    <row r="612" spans="2:65" s="150" customFormat="1" x14ac:dyDescent="0.2">
      <c r="B612" s="149"/>
      <c r="D612" s="151" t="s">
        <v>244</v>
      </c>
      <c r="E612" s="152" t="s">
        <v>1</v>
      </c>
      <c r="F612" s="153" t="s">
        <v>943</v>
      </c>
      <c r="H612" s="154">
        <v>191.96799999999999</v>
      </c>
      <c r="I612" s="5"/>
      <c r="L612" s="149"/>
      <c r="M612" s="155"/>
      <c r="T612" s="156"/>
      <c r="AT612" s="152" t="s">
        <v>244</v>
      </c>
      <c r="AU612" s="152" t="s">
        <v>85</v>
      </c>
      <c r="AV612" s="150" t="s">
        <v>85</v>
      </c>
      <c r="AW612" s="150" t="s">
        <v>33</v>
      </c>
      <c r="AX612" s="150" t="s">
        <v>8</v>
      </c>
      <c r="AY612" s="152" t="s">
        <v>236</v>
      </c>
    </row>
    <row r="613" spans="2:65" s="25" customFormat="1" ht="33" customHeight="1" x14ac:dyDescent="0.2">
      <c r="B613" s="24"/>
      <c r="C613" s="137" t="s">
        <v>944</v>
      </c>
      <c r="D613" s="137" t="s">
        <v>238</v>
      </c>
      <c r="E613" s="138" t="s">
        <v>945</v>
      </c>
      <c r="F613" s="139" t="s">
        <v>946</v>
      </c>
      <c r="G613" s="140" t="s">
        <v>312</v>
      </c>
      <c r="H613" s="141">
        <v>1</v>
      </c>
      <c r="I613" s="4"/>
      <c r="J613" s="142">
        <f>ROUND(I613*H613,0)</f>
        <v>0</v>
      </c>
      <c r="K613" s="139" t="s">
        <v>242</v>
      </c>
      <c r="L613" s="24"/>
      <c r="M613" s="143" t="s">
        <v>1</v>
      </c>
      <c r="N613" s="144" t="s">
        <v>42</v>
      </c>
      <c r="P613" s="145">
        <f>O613*H613</f>
        <v>0</v>
      </c>
      <c r="Q613" s="145">
        <v>7.4999999999999997E-3</v>
      </c>
      <c r="R613" s="145">
        <f>Q613*H613</f>
        <v>7.4999999999999997E-3</v>
      </c>
      <c r="S613" s="145">
        <v>0</v>
      </c>
      <c r="T613" s="146">
        <f>S613*H613</f>
        <v>0</v>
      </c>
      <c r="AR613" s="147" t="s">
        <v>834</v>
      </c>
      <c r="AT613" s="147" t="s">
        <v>238</v>
      </c>
      <c r="AU613" s="147" t="s">
        <v>85</v>
      </c>
      <c r="AY613" s="12" t="s">
        <v>236</v>
      </c>
      <c r="BE613" s="148">
        <f>IF(N613="základní",J613,0)</f>
        <v>0</v>
      </c>
      <c r="BF613" s="148">
        <f>IF(N613="snížená",J613,0)</f>
        <v>0</v>
      </c>
      <c r="BG613" s="148">
        <f>IF(N613="zákl. přenesená",J613,0)</f>
        <v>0</v>
      </c>
      <c r="BH613" s="148">
        <f>IF(N613="sníž. přenesená",J613,0)</f>
        <v>0</v>
      </c>
      <c r="BI613" s="148">
        <f>IF(N613="nulová",J613,0)</f>
        <v>0</v>
      </c>
      <c r="BJ613" s="12" t="s">
        <v>8</v>
      </c>
      <c r="BK613" s="148">
        <f>ROUND(I613*H613,0)</f>
        <v>0</v>
      </c>
      <c r="BL613" s="12" t="s">
        <v>834</v>
      </c>
      <c r="BM613" s="147" t="s">
        <v>947</v>
      </c>
    </row>
    <row r="614" spans="2:65" s="150" customFormat="1" x14ac:dyDescent="0.2">
      <c r="B614" s="149"/>
      <c r="D614" s="151" t="s">
        <v>244</v>
      </c>
      <c r="E614" s="152" t="s">
        <v>1</v>
      </c>
      <c r="F614" s="153" t="s">
        <v>948</v>
      </c>
      <c r="H614" s="154">
        <v>1</v>
      </c>
      <c r="I614" s="5"/>
      <c r="L614" s="149"/>
      <c r="M614" s="155"/>
      <c r="T614" s="156"/>
      <c r="AT614" s="152" t="s">
        <v>244</v>
      </c>
      <c r="AU614" s="152" t="s">
        <v>85</v>
      </c>
      <c r="AV614" s="150" t="s">
        <v>85</v>
      </c>
      <c r="AW614" s="150" t="s">
        <v>33</v>
      </c>
      <c r="AX614" s="150" t="s">
        <v>8</v>
      </c>
      <c r="AY614" s="152" t="s">
        <v>236</v>
      </c>
    </row>
    <row r="615" spans="2:65" s="25" customFormat="1" ht="24.2" customHeight="1" x14ac:dyDescent="0.2">
      <c r="B615" s="24"/>
      <c r="C615" s="164" t="s">
        <v>949</v>
      </c>
      <c r="D615" s="164" t="s">
        <v>327</v>
      </c>
      <c r="E615" s="165" t="s">
        <v>950</v>
      </c>
      <c r="F615" s="166" t="s">
        <v>951</v>
      </c>
      <c r="G615" s="167" t="s">
        <v>312</v>
      </c>
      <c r="H615" s="168">
        <v>1</v>
      </c>
      <c r="I615" s="7"/>
      <c r="J615" s="169">
        <f>ROUND(I615*H615,0)</f>
        <v>0</v>
      </c>
      <c r="K615" s="166" t="s">
        <v>242</v>
      </c>
      <c r="L615" s="170"/>
      <c r="M615" s="171" t="s">
        <v>1</v>
      </c>
      <c r="N615" s="172" t="s">
        <v>42</v>
      </c>
      <c r="P615" s="145">
        <f>O615*H615</f>
        <v>0</v>
      </c>
      <c r="Q615" s="145">
        <v>1.48E-3</v>
      </c>
      <c r="R615" s="145">
        <f>Q615*H615</f>
        <v>1.48E-3</v>
      </c>
      <c r="S615" s="145">
        <v>0</v>
      </c>
      <c r="T615" s="146">
        <f>S615*H615</f>
        <v>0</v>
      </c>
      <c r="AR615" s="147" t="s">
        <v>851</v>
      </c>
      <c r="AT615" s="147" t="s">
        <v>327</v>
      </c>
      <c r="AU615" s="147" t="s">
        <v>85</v>
      </c>
      <c r="AY615" s="12" t="s">
        <v>236</v>
      </c>
      <c r="BE615" s="148">
        <f>IF(N615="základní",J615,0)</f>
        <v>0</v>
      </c>
      <c r="BF615" s="148">
        <f>IF(N615="snížená",J615,0)</f>
        <v>0</v>
      </c>
      <c r="BG615" s="148">
        <f>IF(N615="zákl. přenesená",J615,0)</f>
        <v>0</v>
      </c>
      <c r="BH615" s="148">
        <f>IF(N615="sníž. přenesená",J615,0)</f>
        <v>0</v>
      </c>
      <c r="BI615" s="148">
        <f>IF(N615="nulová",J615,0)</f>
        <v>0</v>
      </c>
      <c r="BJ615" s="12" t="s">
        <v>8</v>
      </c>
      <c r="BK615" s="148">
        <f>ROUND(I615*H615,0)</f>
        <v>0</v>
      </c>
      <c r="BL615" s="12" t="s">
        <v>834</v>
      </c>
      <c r="BM615" s="147" t="s">
        <v>952</v>
      </c>
    </row>
    <row r="616" spans="2:65" s="150" customFormat="1" x14ac:dyDescent="0.2">
      <c r="B616" s="149"/>
      <c r="D616" s="151" t="s">
        <v>244</v>
      </c>
      <c r="E616" s="152" t="s">
        <v>1</v>
      </c>
      <c r="F616" s="153" t="s">
        <v>948</v>
      </c>
      <c r="H616" s="154">
        <v>1</v>
      </c>
      <c r="I616" s="5"/>
      <c r="L616" s="149"/>
      <c r="M616" s="155"/>
      <c r="T616" s="156"/>
      <c r="AT616" s="152" t="s">
        <v>244</v>
      </c>
      <c r="AU616" s="152" t="s">
        <v>85</v>
      </c>
      <c r="AV616" s="150" t="s">
        <v>85</v>
      </c>
      <c r="AW616" s="150" t="s">
        <v>33</v>
      </c>
      <c r="AX616" s="150" t="s">
        <v>8</v>
      </c>
      <c r="AY616" s="152" t="s">
        <v>236</v>
      </c>
    </row>
    <row r="617" spans="2:65" s="25" customFormat="1" ht="37.9" customHeight="1" x14ac:dyDescent="0.2">
      <c r="B617" s="24"/>
      <c r="C617" s="137" t="s">
        <v>953</v>
      </c>
      <c r="D617" s="137" t="s">
        <v>238</v>
      </c>
      <c r="E617" s="138" t="s">
        <v>954</v>
      </c>
      <c r="F617" s="139" t="s">
        <v>955</v>
      </c>
      <c r="G617" s="140" t="s">
        <v>487</v>
      </c>
      <c r="H617" s="141">
        <v>118.39</v>
      </c>
      <c r="I617" s="4"/>
      <c r="J617" s="142">
        <f>ROUND(I617*H617,0)</f>
        <v>0</v>
      </c>
      <c r="K617" s="139" t="s">
        <v>242</v>
      </c>
      <c r="L617" s="24"/>
      <c r="M617" s="143" t="s">
        <v>1</v>
      </c>
      <c r="N617" s="144" t="s">
        <v>42</v>
      </c>
      <c r="P617" s="145">
        <f>O617*H617</f>
        <v>0</v>
      </c>
      <c r="Q617" s="145">
        <v>6.0479999999999996E-4</v>
      </c>
      <c r="R617" s="145">
        <f>Q617*H617</f>
        <v>7.1602271999999995E-2</v>
      </c>
      <c r="S617" s="145">
        <v>0</v>
      </c>
      <c r="T617" s="146">
        <f>S617*H617</f>
        <v>0</v>
      </c>
      <c r="AR617" s="147" t="s">
        <v>834</v>
      </c>
      <c r="AT617" s="147" t="s">
        <v>238</v>
      </c>
      <c r="AU617" s="147" t="s">
        <v>85</v>
      </c>
      <c r="AY617" s="12" t="s">
        <v>236</v>
      </c>
      <c r="BE617" s="148">
        <f>IF(N617="základní",J617,0)</f>
        <v>0</v>
      </c>
      <c r="BF617" s="148">
        <f>IF(N617="snížená",J617,0)</f>
        <v>0</v>
      </c>
      <c r="BG617" s="148">
        <f>IF(N617="zákl. přenesená",J617,0)</f>
        <v>0</v>
      </c>
      <c r="BH617" s="148">
        <f>IF(N617="sníž. přenesená",J617,0)</f>
        <v>0</v>
      </c>
      <c r="BI617" s="148">
        <f>IF(N617="nulová",J617,0)</f>
        <v>0</v>
      </c>
      <c r="BJ617" s="12" t="s">
        <v>8</v>
      </c>
      <c r="BK617" s="148">
        <f>ROUND(I617*H617,0)</f>
        <v>0</v>
      </c>
      <c r="BL617" s="12" t="s">
        <v>834</v>
      </c>
      <c r="BM617" s="147" t="s">
        <v>956</v>
      </c>
    </row>
    <row r="618" spans="2:65" s="150" customFormat="1" x14ac:dyDescent="0.2">
      <c r="B618" s="149"/>
      <c r="D618" s="151" t="s">
        <v>244</v>
      </c>
      <c r="E618" s="152" t="s">
        <v>1</v>
      </c>
      <c r="F618" s="153" t="s">
        <v>957</v>
      </c>
      <c r="H618" s="154">
        <v>65.430000000000007</v>
      </c>
      <c r="I618" s="5"/>
      <c r="L618" s="149"/>
      <c r="M618" s="155"/>
      <c r="T618" s="156"/>
      <c r="AT618" s="152" t="s">
        <v>244</v>
      </c>
      <c r="AU618" s="152" t="s">
        <v>85</v>
      </c>
      <c r="AV618" s="150" t="s">
        <v>85</v>
      </c>
      <c r="AW618" s="150" t="s">
        <v>33</v>
      </c>
      <c r="AX618" s="150" t="s">
        <v>77</v>
      </c>
      <c r="AY618" s="152" t="s">
        <v>236</v>
      </c>
    </row>
    <row r="619" spans="2:65" s="150" customFormat="1" x14ac:dyDescent="0.2">
      <c r="B619" s="149"/>
      <c r="D619" s="151" t="s">
        <v>244</v>
      </c>
      <c r="E619" s="152" t="s">
        <v>1</v>
      </c>
      <c r="F619" s="153" t="s">
        <v>958</v>
      </c>
      <c r="H619" s="154">
        <v>44.96</v>
      </c>
      <c r="I619" s="5"/>
      <c r="L619" s="149"/>
      <c r="M619" s="155"/>
      <c r="T619" s="156"/>
      <c r="AT619" s="152" t="s">
        <v>244</v>
      </c>
      <c r="AU619" s="152" t="s">
        <v>85</v>
      </c>
      <c r="AV619" s="150" t="s">
        <v>85</v>
      </c>
      <c r="AW619" s="150" t="s">
        <v>33</v>
      </c>
      <c r="AX619" s="150" t="s">
        <v>77</v>
      </c>
      <c r="AY619" s="152" t="s">
        <v>236</v>
      </c>
    </row>
    <row r="620" spans="2:65" s="150" customFormat="1" x14ac:dyDescent="0.2">
      <c r="B620" s="149"/>
      <c r="D620" s="151" t="s">
        <v>244</v>
      </c>
      <c r="E620" s="152" t="s">
        <v>1</v>
      </c>
      <c r="F620" s="153" t="s">
        <v>959</v>
      </c>
      <c r="H620" s="154">
        <v>8</v>
      </c>
      <c r="I620" s="5"/>
      <c r="L620" s="149"/>
      <c r="M620" s="155"/>
      <c r="T620" s="156"/>
      <c r="AT620" s="152" t="s">
        <v>244</v>
      </c>
      <c r="AU620" s="152" t="s">
        <v>85</v>
      </c>
      <c r="AV620" s="150" t="s">
        <v>85</v>
      </c>
      <c r="AW620" s="150" t="s">
        <v>33</v>
      </c>
      <c r="AX620" s="150" t="s">
        <v>77</v>
      </c>
      <c r="AY620" s="152" t="s">
        <v>236</v>
      </c>
    </row>
    <row r="621" spans="2:65" s="158" customFormat="1" x14ac:dyDescent="0.2">
      <c r="B621" s="157"/>
      <c r="D621" s="151" t="s">
        <v>244</v>
      </c>
      <c r="E621" s="159" t="s">
        <v>1</v>
      </c>
      <c r="F621" s="160" t="s">
        <v>253</v>
      </c>
      <c r="H621" s="161">
        <v>118.39</v>
      </c>
      <c r="I621" s="6"/>
      <c r="L621" s="157"/>
      <c r="M621" s="162"/>
      <c r="T621" s="163"/>
      <c r="AT621" s="159" t="s">
        <v>244</v>
      </c>
      <c r="AU621" s="159" t="s">
        <v>85</v>
      </c>
      <c r="AV621" s="158" t="s">
        <v>88</v>
      </c>
      <c r="AW621" s="158" t="s">
        <v>33</v>
      </c>
      <c r="AX621" s="158" t="s">
        <v>8</v>
      </c>
      <c r="AY621" s="159" t="s">
        <v>236</v>
      </c>
    </row>
    <row r="622" spans="2:65" s="25" customFormat="1" ht="37.9" customHeight="1" x14ac:dyDescent="0.2">
      <c r="B622" s="24"/>
      <c r="C622" s="137" t="s">
        <v>960</v>
      </c>
      <c r="D622" s="137" t="s">
        <v>238</v>
      </c>
      <c r="E622" s="138" t="s">
        <v>961</v>
      </c>
      <c r="F622" s="139" t="s">
        <v>962</v>
      </c>
      <c r="G622" s="140" t="s">
        <v>487</v>
      </c>
      <c r="H622" s="141">
        <v>110.39</v>
      </c>
      <c r="I622" s="4"/>
      <c r="J622" s="142">
        <f>ROUND(I622*H622,0)</f>
        <v>0</v>
      </c>
      <c r="K622" s="139" t="s">
        <v>242</v>
      </c>
      <c r="L622" s="24"/>
      <c r="M622" s="143" t="s">
        <v>1</v>
      </c>
      <c r="N622" s="144" t="s">
        <v>42</v>
      </c>
      <c r="P622" s="145">
        <f>O622*H622</f>
        <v>0</v>
      </c>
      <c r="Q622" s="145">
        <v>6.0479999999999996E-4</v>
      </c>
      <c r="R622" s="145">
        <f>Q622*H622</f>
        <v>6.6763872000000002E-2</v>
      </c>
      <c r="S622" s="145">
        <v>0</v>
      </c>
      <c r="T622" s="146">
        <f>S622*H622</f>
        <v>0</v>
      </c>
      <c r="AR622" s="147" t="s">
        <v>834</v>
      </c>
      <c r="AT622" s="147" t="s">
        <v>238</v>
      </c>
      <c r="AU622" s="147" t="s">
        <v>85</v>
      </c>
      <c r="AY622" s="12" t="s">
        <v>236</v>
      </c>
      <c r="BE622" s="148">
        <f>IF(N622="základní",J622,0)</f>
        <v>0</v>
      </c>
      <c r="BF622" s="148">
        <f>IF(N622="snížená",J622,0)</f>
        <v>0</v>
      </c>
      <c r="BG622" s="148">
        <f>IF(N622="zákl. přenesená",J622,0)</f>
        <v>0</v>
      </c>
      <c r="BH622" s="148">
        <f>IF(N622="sníž. přenesená",J622,0)</f>
        <v>0</v>
      </c>
      <c r="BI622" s="148">
        <f>IF(N622="nulová",J622,0)</f>
        <v>0</v>
      </c>
      <c r="BJ622" s="12" t="s">
        <v>8</v>
      </c>
      <c r="BK622" s="148">
        <f>ROUND(I622*H622,0)</f>
        <v>0</v>
      </c>
      <c r="BL622" s="12" t="s">
        <v>834</v>
      </c>
      <c r="BM622" s="147" t="s">
        <v>963</v>
      </c>
    </row>
    <row r="623" spans="2:65" s="150" customFormat="1" x14ac:dyDescent="0.2">
      <c r="B623" s="149"/>
      <c r="D623" s="151" t="s">
        <v>244</v>
      </c>
      <c r="E623" s="152" t="s">
        <v>1</v>
      </c>
      <c r="F623" s="153" t="s">
        <v>957</v>
      </c>
      <c r="H623" s="154">
        <v>65.430000000000007</v>
      </c>
      <c r="I623" s="5"/>
      <c r="L623" s="149"/>
      <c r="M623" s="155"/>
      <c r="T623" s="156"/>
      <c r="AT623" s="152" t="s">
        <v>244</v>
      </c>
      <c r="AU623" s="152" t="s">
        <v>85</v>
      </c>
      <c r="AV623" s="150" t="s">
        <v>85</v>
      </c>
      <c r="AW623" s="150" t="s">
        <v>33</v>
      </c>
      <c r="AX623" s="150" t="s">
        <v>77</v>
      </c>
      <c r="AY623" s="152" t="s">
        <v>236</v>
      </c>
    </row>
    <row r="624" spans="2:65" s="150" customFormat="1" x14ac:dyDescent="0.2">
      <c r="B624" s="149"/>
      <c r="D624" s="151" t="s">
        <v>244</v>
      </c>
      <c r="E624" s="152" t="s">
        <v>1</v>
      </c>
      <c r="F624" s="153" t="s">
        <v>958</v>
      </c>
      <c r="H624" s="154">
        <v>44.96</v>
      </c>
      <c r="I624" s="5"/>
      <c r="L624" s="149"/>
      <c r="M624" s="155"/>
      <c r="T624" s="156"/>
      <c r="AT624" s="152" t="s">
        <v>244</v>
      </c>
      <c r="AU624" s="152" t="s">
        <v>85</v>
      </c>
      <c r="AV624" s="150" t="s">
        <v>85</v>
      </c>
      <c r="AW624" s="150" t="s">
        <v>33</v>
      </c>
      <c r="AX624" s="150" t="s">
        <v>77</v>
      </c>
      <c r="AY624" s="152" t="s">
        <v>236</v>
      </c>
    </row>
    <row r="625" spans="2:65" s="158" customFormat="1" x14ac:dyDescent="0.2">
      <c r="B625" s="157"/>
      <c r="D625" s="151" t="s">
        <v>244</v>
      </c>
      <c r="E625" s="159" t="s">
        <v>1</v>
      </c>
      <c r="F625" s="160" t="s">
        <v>253</v>
      </c>
      <c r="H625" s="161">
        <v>110.39</v>
      </c>
      <c r="I625" s="6"/>
      <c r="L625" s="157"/>
      <c r="M625" s="162"/>
      <c r="T625" s="163"/>
      <c r="AT625" s="159" t="s">
        <v>244</v>
      </c>
      <c r="AU625" s="159" t="s">
        <v>85</v>
      </c>
      <c r="AV625" s="158" t="s">
        <v>88</v>
      </c>
      <c r="AW625" s="158" t="s">
        <v>33</v>
      </c>
      <c r="AX625" s="158" t="s">
        <v>8</v>
      </c>
      <c r="AY625" s="159" t="s">
        <v>236</v>
      </c>
    </row>
    <row r="626" spans="2:65" s="25" customFormat="1" ht="37.9" customHeight="1" x14ac:dyDescent="0.2">
      <c r="B626" s="24"/>
      <c r="C626" s="137" t="s">
        <v>964</v>
      </c>
      <c r="D626" s="137" t="s">
        <v>238</v>
      </c>
      <c r="E626" s="138" t="s">
        <v>965</v>
      </c>
      <c r="F626" s="139" t="s">
        <v>966</v>
      </c>
      <c r="G626" s="140" t="s">
        <v>487</v>
      </c>
      <c r="H626" s="141">
        <v>48.65</v>
      </c>
      <c r="I626" s="4"/>
      <c r="J626" s="142">
        <f>ROUND(I626*H626,0)</f>
        <v>0</v>
      </c>
      <c r="K626" s="139" t="s">
        <v>242</v>
      </c>
      <c r="L626" s="24"/>
      <c r="M626" s="143" t="s">
        <v>1</v>
      </c>
      <c r="N626" s="144" t="s">
        <v>42</v>
      </c>
      <c r="P626" s="145">
        <f>O626*H626</f>
        <v>0</v>
      </c>
      <c r="Q626" s="145">
        <v>1.1988000000000001E-3</v>
      </c>
      <c r="R626" s="145">
        <f>Q626*H626</f>
        <v>5.8321620000000005E-2</v>
      </c>
      <c r="S626" s="145">
        <v>0</v>
      </c>
      <c r="T626" s="146">
        <f>S626*H626</f>
        <v>0</v>
      </c>
      <c r="AR626" s="147" t="s">
        <v>834</v>
      </c>
      <c r="AT626" s="147" t="s">
        <v>238</v>
      </c>
      <c r="AU626" s="147" t="s">
        <v>85</v>
      </c>
      <c r="AY626" s="12" t="s">
        <v>236</v>
      </c>
      <c r="BE626" s="148">
        <f>IF(N626="základní",J626,0)</f>
        <v>0</v>
      </c>
      <c r="BF626" s="148">
        <f>IF(N626="snížená",J626,0)</f>
        <v>0</v>
      </c>
      <c r="BG626" s="148">
        <f>IF(N626="zákl. přenesená",J626,0)</f>
        <v>0</v>
      </c>
      <c r="BH626" s="148">
        <f>IF(N626="sníž. přenesená",J626,0)</f>
        <v>0</v>
      </c>
      <c r="BI626" s="148">
        <f>IF(N626="nulová",J626,0)</f>
        <v>0</v>
      </c>
      <c r="BJ626" s="12" t="s">
        <v>8</v>
      </c>
      <c r="BK626" s="148">
        <f>ROUND(I626*H626,0)</f>
        <v>0</v>
      </c>
      <c r="BL626" s="12" t="s">
        <v>834</v>
      </c>
      <c r="BM626" s="147" t="s">
        <v>967</v>
      </c>
    </row>
    <row r="627" spans="2:65" s="150" customFormat="1" x14ac:dyDescent="0.2">
      <c r="B627" s="149"/>
      <c r="D627" s="151" t="s">
        <v>244</v>
      </c>
      <c r="E627" s="152" t="s">
        <v>1</v>
      </c>
      <c r="F627" s="153" t="s">
        <v>968</v>
      </c>
      <c r="H627" s="154">
        <v>48.65</v>
      </c>
      <c r="I627" s="5"/>
      <c r="L627" s="149"/>
      <c r="M627" s="155"/>
      <c r="T627" s="156"/>
      <c r="AT627" s="152" t="s">
        <v>244</v>
      </c>
      <c r="AU627" s="152" t="s">
        <v>85</v>
      </c>
      <c r="AV627" s="150" t="s">
        <v>85</v>
      </c>
      <c r="AW627" s="150" t="s">
        <v>33</v>
      </c>
      <c r="AX627" s="150" t="s">
        <v>8</v>
      </c>
      <c r="AY627" s="152" t="s">
        <v>236</v>
      </c>
    </row>
    <row r="628" spans="2:65" s="25" customFormat="1" ht="33" customHeight="1" x14ac:dyDescent="0.2">
      <c r="B628" s="24"/>
      <c r="C628" s="137" t="s">
        <v>969</v>
      </c>
      <c r="D628" s="137" t="s">
        <v>238</v>
      </c>
      <c r="E628" s="138" t="s">
        <v>970</v>
      </c>
      <c r="F628" s="139" t="s">
        <v>971</v>
      </c>
      <c r="G628" s="140" t="s">
        <v>487</v>
      </c>
      <c r="H628" s="141">
        <v>98.355000000000004</v>
      </c>
      <c r="I628" s="4"/>
      <c r="J628" s="142">
        <f>ROUND(I628*H628,0)</f>
        <v>0</v>
      </c>
      <c r="K628" s="139" t="s">
        <v>242</v>
      </c>
      <c r="L628" s="24"/>
      <c r="M628" s="143" t="s">
        <v>1</v>
      </c>
      <c r="N628" s="144" t="s">
        <v>42</v>
      </c>
      <c r="P628" s="145">
        <f>O628*H628</f>
        <v>0</v>
      </c>
      <c r="Q628" s="145">
        <v>1.5012000000000001E-3</v>
      </c>
      <c r="R628" s="145">
        <f>Q628*H628</f>
        <v>0.147650526</v>
      </c>
      <c r="S628" s="145">
        <v>0</v>
      </c>
      <c r="T628" s="146">
        <f>S628*H628</f>
        <v>0</v>
      </c>
      <c r="AR628" s="147" t="s">
        <v>834</v>
      </c>
      <c r="AT628" s="147" t="s">
        <v>238</v>
      </c>
      <c r="AU628" s="147" t="s">
        <v>85</v>
      </c>
      <c r="AY628" s="12" t="s">
        <v>236</v>
      </c>
      <c r="BE628" s="148">
        <f>IF(N628="základní",J628,0)</f>
        <v>0</v>
      </c>
      <c r="BF628" s="148">
        <f>IF(N628="snížená",J628,0)</f>
        <v>0</v>
      </c>
      <c r="BG628" s="148">
        <f>IF(N628="zákl. přenesená",J628,0)</f>
        <v>0</v>
      </c>
      <c r="BH628" s="148">
        <f>IF(N628="sníž. přenesená",J628,0)</f>
        <v>0</v>
      </c>
      <c r="BI628" s="148">
        <f>IF(N628="nulová",J628,0)</f>
        <v>0</v>
      </c>
      <c r="BJ628" s="12" t="s">
        <v>8</v>
      </c>
      <c r="BK628" s="148">
        <f>ROUND(I628*H628,0)</f>
        <v>0</v>
      </c>
      <c r="BL628" s="12" t="s">
        <v>834</v>
      </c>
      <c r="BM628" s="147" t="s">
        <v>972</v>
      </c>
    </row>
    <row r="629" spans="2:65" s="150" customFormat="1" ht="22.5" x14ac:dyDescent="0.2">
      <c r="B629" s="149"/>
      <c r="D629" s="151" t="s">
        <v>244</v>
      </c>
      <c r="E629" s="152" t="s">
        <v>1</v>
      </c>
      <c r="F629" s="153" t="s">
        <v>973</v>
      </c>
      <c r="H629" s="154">
        <v>98.355000000000004</v>
      </c>
      <c r="I629" s="5"/>
      <c r="L629" s="149"/>
      <c r="M629" s="155"/>
      <c r="T629" s="156"/>
      <c r="AT629" s="152" t="s">
        <v>244</v>
      </c>
      <c r="AU629" s="152" t="s">
        <v>85</v>
      </c>
      <c r="AV629" s="150" t="s">
        <v>85</v>
      </c>
      <c r="AW629" s="150" t="s">
        <v>33</v>
      </c>
      <c r="AX629" s="150" t="s">
        <v>77</v>
      </c>
      <c r="AY629" s="152" t="s">
        <v>236</v>
      </c>
    </row>
    <row r="630" spans="2:65" s="158" customFormat="1" x14ac:dyDescent="0.2">
      <c r="B630" s="157"/>
      <c r="D630" s="151" t="s">
        <v>244</v>
      </c>
      <c r="E630" s="159" t="s">
        <v>1</v>
      </c>
      <c r="F630" s="160" t="s">
        <v>253</v>
      </c>
      <c r="H630" s="161">
        <v>98.355000000000004</v>
      </c>
      <c r="I630" s="6"/>
      <c r="L630" s="157"/>
      <c r="M630" s="162"/>
      <c r="T630" s="163"/>
      <c r="AT630" s="159" t="s">
        <v>244</v>
      </c>
      <c r="AU630" s="159" t="s">
        <v>85</v>
      </c>
      <c r="AV630" s="158" t="s">
        <v>88</v>
      </c>
      <c r="AW630" s="158" t="s">
        <v>33</v>
      </c>
      <c r="AX630" s="158" t="s">
        <v>8</v>
      </c>
      <c r="AY630" s="159" t="s">
        <v>236</v>
      </c>
    </row>
    <row r="631" spans="2:65" s="25" customFormat="1" ht="33" customHeight="1" x14ac:dyDescent="0.2">
      <c r="B631" s="24"/>
      <c r="C631" s="137" t="s">
        <v>974</v>
      </c>
      <c r="D631" s="137" t="s">
        <v>238</v>
      </c>
      <c r="E631" s="138" t="s">
        <v>975</v>
      </c>
      <c r="F631" s="139" t="s">
        <v>976</v>
      </c>
      <c r="G631" s="140" t="s">
        <v>487</v>
      </c>
      <c r="H631" s="141">
        <v>8</v>
      </c>
      <c r="I631" s="4"/>
      <c r="J631" s="142">
        <f>ROUND(I631*H631,0)</f>
        <v>0</v>
      </c>
      <c r="K631" s="139" t="s">
        <v>242</v>
      </c>
      <c r="L631" s="24"/>
      <c r="M631" s="143" t="s">
        <v>1</v>
      </c>
      <c r="N631" s="144" t="s">
        <v>42</v>
      </c>
      <c r="P631" s="145">
        <f>O631*H631</f>
        <v>0</v>
      </c>
      <c r="Q631" s="145">
        <v>5.4000000000000001E-4</v>
      </c>
      <c r="R631" s="145">
        <f>Q631*H631</f>
        <v>4.3200000000000001E-3</v>
      </c>
      <c r="S631" s="145">
        <v>0</v>
      </c>
      <c r="T631" s="146">
        <f>S631*H631</f>
        <v>0</v>
      </c>
      <c r="AR631" s="147" t="s">
        <v>834</v>
      </c>
      <c r="AT631" s="147" t="s">
        <v>238</v>
      </c>
      <c r="AU631" s="147" t="s">
        <v>85</v>
      </c>
      <c r="AY631" s="12" t="s">
        <v>236</v>
      </c>
      <c r="BE631" s="148">
        <f>IF(N631="základní",J631,0)</f>
        <v>0</v>
      </c>
      <c r="BF631" s="148">
        <f>IF(N631="snížená",J631,0)</f>
        <v>0</v>
      </c>
      <c r="BG631" s="148">
        <f>IF(N631="zákl. přenesená",J631,0)</f>
        <v>0</v>
      </c>
      <c r="BH631" s="148">
        <f>IF(N631="sníž. přenesená",J631,0)</f>
        <v>0</v>
      </c>
      <c r="BI631" s="148">
        <f>IF(N631="nulová",J631,0)</f>
        <v>0</v>
      </c>
      <c r="BJ631" s="12" t="s">
        <v>8</v>
      </c>
      <c r="BK631" s="148">
        <f>ROUND(I631*H631,0)</f>
        <v>0</v>
      </c>
      <c r="BL631" s="12" t="s">
        <v>834</v>
      </c>
      <c r="BM631" s="147" t="s">
        <v>977</v>
      </c>
    </row>
    <row r="632" spans="2:65" s="150" customFormat="1" x14ac:dyDescent="0.2">
      <c r="B632" s="149"/>
      <c r="D632" s="151" t="s">
        <v>244</v>
      </c>
      <c r="E632" s="152" t="s">
        <v>1</v>
      </c>
      <c r="F632" s="153" t="s">
        <v>959</v>
      </c>
      <c r="H632" s="154">
        <v>8</v>
      </c>
      <c r="I632" s="5"/>
      <c r="L632" s="149"/>
      <c r="M632" s="155"/>
      <c r="T632" s="156"/>
      <c r="AT632" s="152" t="s">
        <v>244</v>
      </c>
      <c r="AU632" s="152" t="s">
        <v>85</v>
      </c>
      <c r="AV632" s="150" t="s">
        <v>85</v>
      </c>
      <c r="AW632" s="150" t="s">
        <v>33</v>
      </c>
      <c r="AX632" s="150" t="s">
        <v>77</v>
      </c>
      <c r="AY632" s="152" t="s">
        <v>236</v>
      </c>
    </row>
    <row r="633" spans="2:65" s="158" customFormat="1" x14ac:dyDescent="0.2">
      <c r="B633" s="157"/>
      <c r="D633" s="151" t="s">
        <v>244</v>
      </c>
      <c r="E633" s="159" t="s">
        <v>1</v>
      </c>
      <c r="F633" s="160" t="s">
        <v>253</v>
      </c>
      <c r="H633" s="161">
        <v>8</v>
      </c>
      <c r="I633" s="6"/>
      <c r="L633" s="157"/>
      <c r="M633" s="162"/>
      <c r="T633" s="163"/>
      <c r="AT633" s="159" t="s">
        <v>244</v>
      </c>
      <c r="AU633" s="159" t="s">
        <v>85</v>
      </c>
      <c r="AV633" s="158" t="s">
        <v>88</v>
      </c>
      <c r="AW633" s="158" t="s">
        <v>33</v>
      </c>
      <c r="AX633" s="158" t="s">
        <v>8</v>
      </c>
      <c r="AY633" s="159" t="s">
        <v>236</v>
      </c>
    </row>
    <row r="634" spans="2:65" s="25" customFormat="1" ht="37.9" customHeight="1" x14ac:dyDescent="0.2">
      <c r="B634" s="24"/>
      <c r="C634" s="137" t="s">
        <v>978</v>
      </c>
      <c r="D634" s="137" t="s">
        <v>238</v>
      </c>
      <c r="E634" s="138" t="s">
        <v>979</v>
      </c>
      <c r="F634" s="139" t="s">
        <v>980</v>
      </c>
      <c r="G634" s="140" t="s">
        <v>300</v>
      </c>
      <c r="H634" s="141">
        <v>466.947</v>
      </c>
      <c r="I634" s="4"/>
      <c r="J634" s="142">
        <f>ROUND(I634*H634,0)</f>
        <v>0</v>
      </c>
      <c r="K634" s="139" t="s">
        <v>242</v>
      </c>
      <c r="L634" s="24"/>
      <c r="M634" s="143" t="s">
        <v>1</v>
      </c>
      <c r="N634" s="144" t="s">
        <v>42</v>
      </c>
      <c r="P634" s="145">
        <f>O634*H634</f>
        <v>0</v>
      </c>
      <c r="Q634" s="145">
        <v>2.7849599999999998E-4</v>
      </c>
      <c r="R634" s="145">
        <f>Q634*H634</f>
        <v>0.13004287171199999</v>
      </c>
      <c r="S634" s="145">
        <v>0</v>
      </c>
      <c r="T634" s="146">
        <f>S634*H634</f>
        <v>0</v>
      </c>
      <c r="AR634" s="147" t="s">
        <v>834</v>
      </c>
      <c r="AT634" s="147" t="s">
        <v>238</v>
      </c>
      <c r="AU634" s="147" t="s">
        <v>85</v>
      </c>
      <c r="AY634" s="12" t="s">
        <v>236</v>
      </c>
      <c r="BE634" s="148">
        <f>IF(N634="základní",J634,0)</f>
        <v>0</v>
      </c>
      <c r="BF634" s="148">
        <f>IF(N634="snížená",J634,0)</f>
        <v>0</v>
      </c>
      <c r="BG634" s="148">
        <f>IF(N634="zákl. přenesená",J634,0)</f>
        <v>0</v>
      </c>
      <c r="BH634" s="148">
        <f>IF(N634="sníž. přenesená",J634,0)</f>
        <v>0</v>
      </c>
      <c r="BI634" s="148">
        <f>IF(N634="nulová",J634,0)</f>
        <v>0</v>
      </c>
      <c r="BJ634" s="12" t="s">
        <v>8</v>
      </c>
      <c r="BK634" s="148">
        <f>ROUND(I634*H634,0)</f>
        <v>0</v>
      </c>
      <c r="BL634" s="12" t="s">
        <v>834</v>
      </c>
      <c r="BM634" s="147" t="s">
        <v>981</v>
      </c>
    </row>
    <row r="635" spans="2:65" s="150" customFormat="1" x14ac:dyDescent="0.2">
      <c r="B635" s="149"/>
      <c r="D635" s="151" t="s">
        <v>244</v>
      </c>
      <c r="E635" s="152" t="s">
        <v>1</v>
      </c>
      <c r="F635" s="153" t="s">
        <v>982</v>
      </c>
      <c r="H635" s="154">
        <v>453.90499999999997</v>
      </c>
      <c r="I635" s="5"/>
      <c r="L635" s="149"/>
      <c r="M635" s="155"/>
      <c r="T635" s="156"/>
      <c r="AT635" s="152" t="s">
        <v>244</v>
      </c>
      <c r="AU635" s="152" t="s">
        <v>85</v>
      </c>
      <c r="AV635" s="150" t="s">
        <v>85</v>
      </c>
      <c r="AW635" s="150" t="s">
        <v>33</v>
      </c>
      <c r="AX635" s="150" t="s">
        <v>77</v>
      </c>
      <c r="AY635" s="152" t="s">
        <v>236</v>
      </c>
    </row>
    <row r="636" spans="2:65" s="158" customFormat="1" x14ac:dyDescent="0.2">
      <c r="B636" s="157"/>
      <c r="D636" s="151" t="s">
        <v>244</v>
      </c>
      <c r="E636" s="159" t="s">
        <v>1</v>
      </c>
      <c r="F636" s="160" t="s">
        <v>983</v>
      </c>
      <c r="H636" s="161">
        <v>453.90499999999997</v>
      </c>
      <c r="I636" s="6"/>
      <c r="L636" s="157"/>
      <c r="M636" s="162"/>
      <c r="T636" s="163"/>
      <c r="AT636" s="159" t="s">
        <v>244</v>
      </c>
      <c r="AU636" s="159" t="s">
        <v>85</v>
      </c>
      <c r="AV636" s="158" t="s">
        <v>88</v>
      </c>
      <c r="AW636" s="158" t="s">
        <v>33</v>
      </c>
      <c r="AX636" s="158" t="s">
        <v>77</v>
      </c>
      <c r="AY636" s="159" t="s">
        <v>236</v>
      </c>
    </row>
    <row r="637" spans="2:65" s="150" customFormat="1" x14ac:dyDescent="0.2">
      <c r="B637" s="149"/>
      <c r="D637" s="151" t="s">
        <v>244</v>
      </c>
      <c r="E637" s="152" t="s">
        <v>1</v>
      </c>
      <c r="F637" s="153" t="s">
        <v>984</v>
      </c>
      <c r="H637" s="154">
        <v>5.8449999999999998</v>
      </c>
      <c r="I637" s="5"/>
      <c r="L637" s="149"/>
      <c r="M637" s="155"/>
      <c r="T637" s="156"/>
      <c r="AT637" s="152" t="s">
        <v>244</v>
      </c>
      <c r="AU637" s="152" t="s">
        <v>85</v>
      </c>
      <c r="AV637" s="150" t="s">
        <v>85</v>
      </c>
      <c r="AW637" s="150" t="s">
        <v>33</v>
      </c>
      <c r="AX637" s="150" t="s">
        <v>77</v>
      </c>
      <c r="AY637" s="152" t="s">
        <v>236</v>
      </c>
    </row>
    <row r="638" spans="2:65" s="150" customFormat="1" x14ac:dyDescent="0.2">
      <c r="B638" s="149"/>
      <c r="D638" s="151" t="s">
        <v>244</v>
      </c>
      <c r="E638" s="152" t="s">
        <v>1</v>
      </c>
      <c r="F638" s="153" t="s">
        <v>985</v>
      </c>
      <c r="H638" s="154">
        <v>7.1970000000000001</v>
      </c>
      <c r="I638" s="5"/>
      <c r="L638" s="149"/>
      <c r="M638" s="155"/>
      <c r="T638" s="156"/>
      <c r="AT638" s="152" t="s">
        <v>244</v>
      </c>
      <c r="AU638" s="152" t="s">
        <v>85</v>
      </c>
      <c r="AV638" s="150" t="s">
        <v>85</v>
      </c>
      <c r="AW638" s="150" t="s">
        <v>33</v>
      </c>
      <c r="AX638" s="150" t="s">
        <v>77</v>
      </c>
      <c r="AY638" s="152" t="s">
        <v>236</v>
      </c>
    </row>
    <row r="639" spans="2:65" s="158" customFormat="1" x14ac:dyDescent="0.2">
      <c r="B639" s="157"/>
      <c r="D639" s="151" t="s">
        <v>244</v>
      </c>
      <c r="E639" s="159" t="s">
        <v>1</v>
      </c>
      <c r="F639" s="160" t="s">
        <v>986</v>
      </c>
      <c r="H639" s="161">
        <v>13.042</v>
      </c>
      <c r="I639" s="6"/>
      <c r="L639" s="157"/>
      <c r="M639" s="162"/>
      <c r="T639" s="163"/>
      <c r="AT639" s="159" t="s">
        <v>244</v>
      </c>
      <c r="AU639" s="159" t="s">
        <v>85</v>
      </c>
      <c r="AV639" s="158" t="s">
        <v>88</v>
      </c>
      <c r="AW639" s="158" t="s">
        <v>33</v>
      </c>
      <c r="AX639" s="158" t="s">
        <v>77</v>
      </c>
      <c r="AY639" s="159" t="s">
        <v>236</v>
      </c>
    </row>
    <row r="640" spans="2:65" s="174" customFormat="1" x14ac:dyDescent="0.2">
      <c r="B640" s="173"/>
      <c r="D640" s="151" t="s">
        <v>244</v>
      </c>
      <c r="E640" s="175" t="s">
        <v>145</v>
      </c>
      <c r="F640" s="176" t="s">
        <v>987</v>
      </c>
      <c r="H640" s="177">
        <v>466.947</v>
      </c>
      <c r="I640" s="8"/>
      <c r="L640" s="173"/>
      <c r="M640" s="178"/>
      <c r="T640" s="179"/>
      <c r="AT640" s="175" t="s">
        <v>244</v>
      </c>
      <c r="AU640" s="175" t="s">
        <v>85</v>
      </c>
      <c r="AV640" s="174" t="s">
        <v>91</v>
      </c>
      <c r="AW640" s="174" t="s">
        <v>33</v>
      </c>
      <c r="AX640" s="174" t="s">
        <v>8</v>
      </c>
      <c r="AY640" s="175" t="s">
        <v>236</v>
      </c>
    </row>
    <row r="641" spans="2:65" s="25" customFormat="1" ht="24.2" customHeight="1" x14ac:dyDescent="0.2">
      <c r="B641" s="24"/>
      <c r="C641" s="164" t="s">
        <v>988</v>
      </c>
      <c r="D641" s="164" t="s">
        <v>327</v>
      </c>
      <c r="E641" s="165" t="s">
        <v>940</v>
      </c>
      <c r="F641" s="166" t="s">
        <v>941</v>
      </c>
      <c r="G641" s="167" t="s">
        <v>300</v>
      </c>
      <c r="H641" s="168">
        <v>536.98900000000003</v>
      </c>
      <c r="I641" s="7"/>
      <c r="J641" s="169">
        <f>ROUND(I641*H641,0)</f>
        <v>0</v>
      </c>
      <c r="K641" s="166" t="s">
        <v>242</v>
      </c>
      <c r="L641" s="170"/>
      <c r="M641" s="171" t="s">
        <v>1</v>
      </c>
      <c r="N641" s="172" t="s">
        <v>42</v>
      </c>
      <c r="P641" s="145">
        <f>O641*H641</f>
        <v>0</v>
      </c>
      <c r="Q641" s="145">
        <v>1.9E-3</v>
      </c>
      <c r="R641" s="145">
        <f>Q641*H641</f>
        <v>1.0202791</v>
      </c>
      <c r="S641" s="145">
        <v>0</v>
      </c>
      <c r="T641" s="146">
        <f>S641*H641</f>
        <v>0</v>
      </c>
      <c r="AR641" s="147" t="s">
        <v>851</v>
      </c>
      <c r="AT641" s="147" t="s">
        <v>327</v>
      </c>
      <c r="AU641" s="147" t="s">
        <v>85</v>
      </c>
      <c r="AY641" s="12" t="s">
        <v>236</v>
      </c>
      <c r="BE641" s="148">
        <f>IF(N641="základní",J641,0)</f>
        <v>0</v>
      </c>
      <c r="BF641" s="148">
        <f>IF(N641="snížená",J641,0)</f>
        <v>0</v>
      </c>
      <c r="BG641" s="148">
        <f>IF(N641="zákl. přenesená",J641,0)</f>
        <v>0</v>
      </c>
      <c r="BH641" s="148">
        <f>IF(N641="sníž. přenesená",J641,0)</f>
        <v>0</v>
      </c>
      <c r="BI641" s="148">
        <f>IF(N641="nulová",J641,0)</f>
        <v>0</v>
      </c>
      <c r="BJ641" s="12" t="s">
        <v>8</v>
      </c>
      <c r="BK641" s="148">
        <f>ROUND(I641*H641,0)</f>
        <v>0</v>
      </c>
      <c r="BL641" s="12" t="s">
        <v>834</v>
      </c>
      <c r="BM641" s="147" t="s">
        <v>989</v>
      </c>
    </row>
    <row r="642" spans="2:65" s="150" customFormat="1" x14ac:dyDescent="0.2">
      <c r="B642" s="149"/>
      <c r="D642" s="151" t="s">
        <v>244</v>
      </c>
      <c r="E642" s="152" t="s">
        <v>1</v>
      </c>
      <c r="F642" s="153" t="s">
        <v>990</v>
      </c>
      <c r="H642" s="154">
        <v>536.98900000000003</v>
      </c>
      <c r="I642" s="5"/>
      <c r="L642" s="149"/>
      <c r="M642" s="155"/>
      <c r="T642" s="156"/>
      <c r="AT642" s="152" t="s">
        <v>244</v>
      </c>
      <c r="AU642" s="152" t="s">
        <v>85</v>
      </c>
      <c r="AV642" s="150" t="s">
        <v>85</v>
      </c>
      <c r="AW642" s="150" t="s">
        <v>33</v>
      </c>
      <c r="AX642" s="150" t="s">
        <v>8</v>
      </c>
      <c r="AY642" s="152" t="s">
        <v>236</v>
      </c>
    </row>
    <row r="643" spans="2:65" s="25" customFormat="1" ht="24.2" customHeight="1" x14ac:dyDescent="0.2">
      <c r="B643" s="24"/>
      <c r="C643" s="137" t="s">
        <v>991</v>
      </c>
      <c r="D643" s="137" t="s">
        <v>238</v>
      </c>
      <c r="E643" s="138" t="s">
        <v>992</v>
      </c>
      <c r="F643" s="139" t="s">
        <v>993</v>
      </c>
      <c r="G643" s="140" t="s">
        <v>300</v>
      </c>
      <c r="H643" s="141">
        <v>633.87599999999998</v>
      </c>
      <c r="I643" s="4"/>
      <c r="J643" s="142">
        <f>ROUND(I643*H643,0)</f>
        <v>0</v>
      </c>
      <c r="K643" s="139" t="s">
        <v>242</v>
      </c>
      <c r="L643" s="24"/>
      <c r="M643" s="143" t="s">
        <v>1</v>
      </c>
      <c r="N643" s="144" t="s">
        <v>42</v>
      </c>
      <c r="P643" s="145">
        <f>O643*H643</f>
        <v>0</v>
      </c>
      <c r="Q643" s="145">
        <v>0</v>
      </c>
      <c r="R643" s="145">
        <f>Q643*H643</f>
        <v>0</v>
      </c>
      <c r="S643" s="145">
        <v>0</v>
      </c>
      <c r="T643" s="146">
        <f>S643*H643</f>
        <v>0</v>
      </c>
      <c r="AR643" s="147" t="s">
        <v>834</v>
      </c>
      <c r="AT643" s="147" t="s">
        <v>238</v>
      </c>
      <c r="AU643" s="147" t="s">
        <v>85</v>
      </c>
      <c r="AY643" s="12" t="s">
        <v>236</v>
      </c>
      <c r="BE643" s="148">
        <f>IF(N643="základní",J643,0)</f>
        <v>0</v>
      </c>
      <c r="BF643" s="148">
        <f>IF(N643="snížená",J643,0)</f>
        <v>0</v>
      </c>
      <c r="BG643" s="148">
        <f>IF(N643="zákl. přenesená",J643,0)</f>
        <v>0</v>
      </c>
      <c r="BH643" s="148">
        <f>IF(N643="sníž. přenesená",J643,0)</f>
        <v>0</v>
      </c>
      <c r="BI643" s="148">
        <f>IF(N643="nulová",J643,0)</f>
        <v>0</v>
      </c>
      <c r="BJ643" s="12" t="s">
        <v>8</v>
      </c>
      <c r="BK643" s="148">
        <f>ROUND(I643*H643,0)</f>
        <v>0</v>
      </c>
      <c r="BL643" s="12" t="s">
        <v>834</v>
      </c>
      <c r="BM643" s="147" t="s">
        <v>994</v>
      </c>
    </row>
    <row r="644" spans="2:65" s="150" customFormat="1" x14ac:dyDescent="0.2">
      <c r="B644" s="149"/>
      <c r="D644" s="151" t="s">
        <v>244</v>
      </c>
      <c r="E644" s="152" t="s">
        <v>1</v>
      </c>
      <c r="F644" s="153" t="s">
        <v>145</v>
      </c>
      <c r="H644" s="154">
        <v>466.947</v>
      </c>
      <c r="I644" s="5"/>
      <c r="L644" s="149"/>
      <c r="M644" s="155"/>
      <c r="T644" s="156"/>
      <c r="AT644" s="152" t="s">
        <v>244</v>
      </c>
      <c r="AU644" s="152" t="s">
        <v>85</v>
      </c>
      <c r="AV644" s="150" t="s">
        <v>85</v>
      </c>
      <c r="AW644" s="150" t="s">
        <v>33</v>
      </c>
      <c r="AX644" s="150" t="s">
        <v>77</v>
      </c>
      <c r="AY644" s="152" t="s">
        <v>236</v>
      </c>
    </row>
    <row r="645" spans="2:65" s="150" customFormat="1" x14ac:dyDescent="0.2">
      <c r="B645" s="149"/>
      <c r="D645" s="151" t="s">
        <v>244</v>
      </c>
      <c r="E645" s="152" t="s">
        <v>1</v>
      </c>
      <c r="F645" s="153" t="s">
        <v>148</v>
      </c>
      <c r="H645" s="154">
        <v>166.929</v>
      </c>
      <c r="I645" s="5"/>
      <c r="L645" s="149"/>
      <c r="M645" s="155"/>
      <c r="T645" s="156"/>
      <c r="AT645" s="152" t="s">
        <v>244</v>
      </c>
      <c r="AU645" s="152" t="s">
        <v>85</v>
      </c>
      <c r="AV645" s="150" t="s">
        <v>85</v>
      </c>
      <c r="AW645" s="150" t="s">
        <v>33</v>
      </c>
      <c r="AX645" s="150" t="s">
        <v>77</v>
      </c>
      <c r="AY645" s="152" t="s">
        <v>236</v>
      </c>
    </row>
    <row r="646" spans="2:65" s="158" customFormat="1" x14ac:dyDescent="0.2">
      <c r="B646" s="157"/>
      <c r="D646" s="151" t="s">
        <v>244</v>
      </c>
      <c r="E646" s="159" t="s">
        <v>1</v>
      </c>
      <c r="F646" s="160" t="s">
        <v>253</v>
      </c>
      <c r="H646" s="161">
        <v>633.87599999999998</v>
      </c>
      <c r="I646" s="6"/>
      <c r="L646" s="157"/>
      <c r="M646" s="162"/>
      <c r="T646" s="163"/>
      <c r="AT646" s="159" t="s">
        <v>244</v>
      </c>
      <c r="AU646" s="159" t="s">
        <v>85</v>
      </c>
      <c r="AV646" s="158" t="s">
        <v>88</v>
      </c>
      <c r="AW646" s="158" t="s">
        <v>33</v>
      </c>
      <c r="AX646" s="158" t="s">
        <v>8</v>
      </c>
      <c r="AY646" s="159" t="s">
        <v>236</v>
      </c>
    </row>
    <row r="647" spans="2:65" s="25" customFormat="1" ht="24.2" customHeight="1" x14ac:dyDescent="0.2">
      <c r="B647" s="24"/>
      <c r="C647" s="164" t="s">
        <v>995</v>
      </c>
      <c r="D647" s="164" t="s">
        <v>327</v>
      </c>
      <c r="E647" s="165" t="s">
        <v>864</v>
      </c>
      <c r="F647" s="166" t="s">
        <v>865</v>
      </c>
      <c r="G647" s="167" t="s">
        <v>300</v>
      </c>
      <c r="H647" s="168">
        <v>697.26400000000001</v>
      </c>
      <c r="I647" s="7"/>
      <c r="J647" s="169">
        <f>ROUND(I647*H647,0)</f>
        <v>0</v>
      </c>
      <c r="K647" s="166" t="s">
        <v>242</v>
      </c>
      <c r="L647" s="170"/>
      <c r="M647" s="171" t="s">
        <v>1</v>
      </c>
      <c r="N647" s="172" t="s">
        <v>42</v>
      </c>
      <c r="P647" s="145">
        <f>O647*H647</f>
        <v>0</v>
      </c>
      <c r="Q647" s="145">
        <v>2.9999999999999997E-4</v>
      </c>
      <c r="R647" s="145">
        <f>Q647*H647</f>
        <v>0.20917919999999998</v>
      </c>
      <c r="S647" s="145">
        <v>0</v>
      </c>
      <c r="T647" s="146">
        <f>S647*H647</f>
        <v>0</v>
      </c>
      <c r="AR647" s="147" t="s">
        <v>851</v>
      </c>
      <c r="AT647" s="147" t="s">
        <v>327</v>
      </c>
      <c r="AU647" s="147" t="s">
        <v>85</v>
      </c>
      <c r="AY647" s="12" t="s">
        <v>236</v>
      </c>
      <c r="BE647" s="148">
        <f>IF(N647="základní",J647,0)</f>
        <v>0</v>
      </c>
      <c r="BF647" s="148">
        <f>IF(N647="snížená",J647,0)</f>
        <v>0</v>
      </c>
      <c r="BG647" s="148">
        <f>IF(N647="zákl. přenesená",J647,0)</f>
        <v>0</v>
      </c>
      <c r="BH647" s="148">
        <f>IF(N647="sníž. přenesená",J647,0)</f>
        <v>0</v>
      </c>
      <c r="BI647" s="148">
        <f>IF(N647="nulová",J647,0)</f>
        <v>0</v>
      </c>
      <c r="BJ647" s="12" t="s">
        <v>8</v>
      </c>
      <c r="BK647" s="148">
        <f>ROUND(I647*H647,0)</f>
        <v>0</v>
      </c>
      <c r="BL647" s="12" t="s">
        <v>834</v>
      </c>
      <c r="BM647" s="147" t="s">
        <v>996</v>
      </c>
    </row>
    <row r="648" spans="2:65" s="150" customFormat="1" x14ac:dyDescent="0.2">
      <c r="B648" s="149"/>
      <c r="D648" s="151" t="s">
        <v>244</v>
      </c>
      <c r="E648" s="152" t="s">
        <v>1</v>
      </c>
      <c r="F648" s="153" t="s">
        <v>997</v>
      </c>
      <c r="H648" s="154">
        <v>513.64200000000005</v>
      </c>
      <c r="I648" s="5"/>
      <c r="L648" s="149"/>
      <c r="M648" s="155"/>
      <c r="T648" s="156"/>
      <c r="AT648" s="152" t="s">
        <v>244</v>
      </c>
      <c r="AU648" s="152" t="s">
        <v>85</v>
      </c>
      <c r="AV648" s="150" t="s">
        <v>85</v>
      </c>
      <c r="AW648" s="150" t="s">
        <v>33</v>
      </c>
      <c r="AX648" s="150" t="s">
        <v>77</v>
      </c>
      <c r="AY648" s="152" t="s">
        <v>236</v>
      </c>
    </row>
    <row r="649" spans="2:65" s="150" customFormat="1" x14ac:dyDescent="0.2">
      <c r="B649" s="149"/>
      <c r="D649" s="151" t="s">
        <v>244</v>
      </c>
      <c r="E649" s="152" t="s">
        <v>1</v>
      </c>
      <c r="F649" s="153" t="s">
        <v>998</v>
      </c>
      <c r="H649" s="154">
        <v>183.62200000000001</v>
      </c>
      <c r="I649" s="5"/>
      <c r="L649" s="149"/>
      <c r="M649" s="155"/>
      <c r="T649" s="156"/>
      <c r="AT649" s="152" t="s">
        <v>244</v>
      </c>
      <c r="AU649" s="152" t="s">
        <v>85</v>
      </c>
      <c r="AV649" s="150" t="s">
        <v>85</v>
      </c>
      <c r="AW649" s="150" t="s">
        <v>33</v>
      </c>
      <c r="AX649" s="150" t="s">
        <v>77</v>
      </c>
      <c r="AY649" s="152" t="s">
        <v>236</v>
      </c>
    </row>
    <row r="650" spans="2:65" s="158" customFormat="1" x14ac:dyDescent="0.2">
      <c r="B650" s="157"/>
      <c r="D650" s="151" t="s">
        <v>244</v>
      </c>
      <c r="E650" s="159" t="s">
        <v>1</v>
      </c>
      <c r="F650" s="160" t="s">
        <v>253</v>
      </c>
      <c r="H650" s="161">
        <v>697.26400000000001</v>
      </c>
      <c r="I650" s="6"/>
      <c r="L650" s="157"/>
      <c r="M650" s="162"/>
      <c r="T650" s="163"/>
      <c r="AT650" s="159" t="s">
        <v>244</v>
      </c>
      <c r="AU650" s="159" t="s">
        <v>85</v>
      </c>
      <c r="AV650" s="158" t="s">
        <v>88</v>
      </c>
      <c r="AW650" s="158" t="s">
        <v>33</v>
      </c>
      <c r="AX650" s="158" t="s">
        <v>8</v>
      </c>
      <c r="AY650" s="159" t="s">
        <v>236</v>
      </c>
    </row>
    <row r="651" spans="2:65" s="25" customFormat="1" ht="16.5" customHeight="1" x14ac:dyDescent="0.2">
      <c r="B651" s="24"/>
      <c r="C651" s="137" t="s">
        <v>999</v>
      </c>
      <c r="D651" s="137" t="s">
        <v>238</v>
      </c>
      <c r="E651" s="138" t="s">
        <v>1000</v>
      </c>
      <c r="F651" s="139" t="s">
        <v>1001</v>
      </c>
      <c r="G651" s="140" t="s">
        <v>312</v>
      </c>
      <c r="H651" s="141">
        <v>1</v>
      </c>
      <c r="I651" s="4"/>
      <c r="J651" s="142">
        <f>ROUND(I651*H651,0)</f>
        <v>0</v>
      </c>
      <c r="K651" s="139" t="s">
        <v>242</v>
      </c>
      <c r="L651" s="24"/>
      <c r="M651" s="143" t="s">
        <v>1</v>
      </c>
      <c r="N651" s="144" t="s">
        <v>42</v>
      </c>
      <c r="P651" s="145">
        <f>O651*H651</f>
        <v>0</v>
      </c>
      <c r="Q651" s="145">
        <v>9.8410000000000001E-5</v>
      </c>
      <c r="R651" s="145">
        <f>Q651*H651</f>
        <v>9.8410000000000001E-5</v>
      </c>
      <c r="S651" s="145">
        <v>0</v>
      </c>
      <c r="T651" s="146">
        <f>S651*H651</f>
        <v>0</v>
      </c>
      <c r="AR651" s="147" t="s">
        <v>834</v>
      </c>
      <c r="AT651" s="147" t="s">
        <v>238</v>
      </c>
      <c r="AU651" s="147" t="s">
        <v>85</v>
      </c>
      <c r="AY651" s="12" t="s">
        <v>236</v>
      </c>
      <c r="BE651" s="148">
        <f>IF(N651="základní",J651,0)</f>
        <v>0</v>
      </c>
      <c r="BF651" s="148">
        <f>IF(N651="snížená",J651,0)</f>
        <v>0</v>
      </c>
      <c r="BG651" s="148">
        <f>IF(N651="zákl. přenesená",J651,0)</f>
        <v>0</v>
      </c>
      <c r="BH651" s="148">
        <f>IF(N651="sníž. přenesená",J651,0)</f>
        <v>0</v>
      </c>
      <c r="BI651" s="148">
        <f>IF(N651="nulová",J651,0)</f>
        <v>0</v>
      </c>
      <c r="BJ651" s="12" t="s">
        <v>8</v>
      </c>
      <c r="BK651" s="148">
        <f>ROUND(I651*H651,0)</f>
        <v>0</v>
      </c>
      <c r="BL651" s="12" t="s">
        <v>834</v>
      </c>
      <c r="BM651" s="147" t="s">
        <v>1002</v>
      </c>
    </row>
    <row r="652" spans="2:65" s="150" customFormat="1" x14ac:dyDescent="0.2">
      <c r="B652" s="149"/>
      <c r="D652" s="151" t="s">
        <v>244</v>
      </c>
      <c r="E652" s="152" t="s">
        <v>1</v>
      </c>
      <c r="F652" s="153" t="s">
        <v>1003</v>
      </c>
      <c r="H652" s="154">
        <v>1</v>
      </c>
      <c r="I652" s="5"/>
      <c r="L652" s="149"/>
      <c r="M652" s="155"/>
      <c r="T652" s="156"/>
      <c r="AT652" s="152" t="s">
        <v>244</v>
      </c>
      <c r="AU652" s="152" t="s">
        <v>85</v>
      </c>
      <c r="AV652" s="150" t="s">
        <v>85</v>
      </c>
      <c r="AW652" s="150" t="s">
        <v>33</v>
      </c>
      <c r="AX652" s="150" t="s">
        <v>8</v>
      </c>
      <c r="AY652" s="152" t="s">
        <v>236</v>
      </c>
    </row>
    <row r="653" spans="2:65" s="25" customFormat="1" ht="24.2" customHeight="1" x14ac:dyDescent="0.2">
      <c r="B653" s="24"/>
      <c r="C653" s="164" t="s">
        <v>1004</v>
      </c>
      <c r="D653" s="164" t="s">
        <v>327</v>
      </c>
      <c r="E653" s="165" t="s">
        <v>1005</v>
      </c>
      <c r="F653" s="166" t="s">
        <v>1006</v>
      </c>
      <c r="G653" s="167" t="s">
        <v>312</v>
      </c>
      <c r="H653" s="168">
        <v>1</v>
      </c>
      <c r="I653" s="7"/>
      <c r="J653" s="169">
        <f>ROUND(I653*H653,0)</f>
        <v>0</v>
      </c>
      <c r="K653" s="166" t="s">
        <v>242</v>
      </c>
      <c r="L653" s="170"/>
      <c r="M653" s="171" t="s">
        <v>1</v>
      </c>
      <c r="N653" s="172" t="s">
        <v>42</v>
      </c>
      <c r="P653" s="145">
        <f>O653*H653</f>
        <v>0</v>
      </c>
      <c r="Q653" s="145">
        <v>8.0000000000000004E-4</v>
      </c>
      <c r="R653" s="145">
        <f>Q653*H653</f>
        <v>8.0000000000000004E-4</v>
      </c>
      <c r="S653" s="145">
        <v>0</v>
      </c>
      <c r="T653" s="146">
        <f>S653*H653</f>
        <v>0</v>
      </c>
      <c r="AR653" s="147" t="s">
        <v>851</v>
      </c>
      <c r="AT653" s="147" t="s">
        <v>327</v>
      </c>
      <c r="AU653" s="147" t="s">
        <v>85</v>
      </c>
      <c r="AY653" s="12" t="s">
        <v>236</v>
      </c>
      <c r="BE653" s="148">
        <f>IF(N653="základní",J653,0)</f>
        <v>0</v>
      </c>
      <c r="BF653" s="148">
        <f>IF(N653="snížená",J653,0)</f>
        <v>0</v>
      </c>
      <c r="BG653" s="148">
        <f>IF(N653="zákl. přenesená",J653,0)</f>
        <v>0</v>
      </c>
      <c r="BH653" s="148">
        <f>IF(N653="sníž. přenesená",J653,0)</f>
        <v>0</v>
      </c>
      <c r="BI653" s="148">
        <f>IF(N653="nulová",J653,0)</f>
        <v>0</v>
      </c>
      <c r="BJ653" s="12" t="s">
        <v>8</v>
      </c>
      <c r="BK653" s="148">
        <f>ROUND(I653*H653,0)</f>
        <v>0</v>
      </c>
      <c r="BL653" s="12" t="s">
        <v>834</v>
      </c>
      <c r="BM653" s="147" t="s">
        <v>1007</v>
      </c>
    </row>
    <row r="654" spans="2:65" s="150" customFormat="1" x14ac:dyDescent="0.2">
      <c r="B654" s="149"/>
      <c r="D654" s="151" t="s">
        <v>244</v>
      </c>
      <c r="E654" s="152" t="s">
        <v>1</v>
      </c>
      <c r="F654" s="153" t="s">
        <v>1003</v>
      </c>
      <c r="H654" s="154">
        <v>1</v>
      </c>
      <c r="I654" s="5"/>
      <c r="L654" s="149"/>
      <c r="M654" s="155"/>
      <c r="T654" s="156"/>
      <c r="AT654" s="152" t="s">
        <v>244</v>
      </c>
      <c r="AU654" s="152" t="s">
        <v>85</v>
      </c>
      <c r="AV654" s="150" t="s">
        <v>85</v>
      </c>
      <c r="AW654" s="150" t="s">
        <v>33</v>
      </c>
      <c r="AX654" s="150" t="s">
        <v>8</v>
      </c>
      <c r="AY654" s="152" t="s">
        <v>236</v>
      </c>
    </row>
    <row r="655" spans="2:65" s="25" customFormat="1" ht="24.2" customHeight="1" x14ac:dyDescent="0.2">
      <c r="B655" s="24"/>
      <c r="C655" s="137" t="s">
        <v>1008</v>
      </c>
      <c r="D655" s="137" t="s">
        <v>238</v>
      </c>
      <c r="E655" s="138" t="s">
        <v>1009</v>
      </c>
      <c r="F655" s="139" t="s">
        <v>1010</v>
      </c>
      <c r="G655" s="140" t="s">
        <v>262</v>
      </c>
      <c r="H655" s="141">
        <v>5.1289999999999996</v>
      </c>
      <c r="I655" s="4"/>
      <c r="J655" s="142">
        <f>ROUND(I655*H655,0)</f>
        <v>0</v>
      </c>
      <c r="K655" s="139" t="s">
        <v>242</v>
      </c>
      <c r="L655" s="24"/>
      <c r="M655" s="143" t="s">
        <v>1</v>
      </c>
      <c r="N655" s="144" t="s">
        <v>42</v>
      </c>
      <c r="P655" s="145">
        <f>O655*H655</f>
        <v>0</v>
      </c>
      <c r="Q655" s="145">
        <v>0</v>
      </c>
      <c r="R655" s="145">
        <f>Q655*H655</f>
        <v>0</v>
      </c>
      <c r="S655" s="145">
        <v>0</v>
      </c>
      <c r="T655" s="146">
        <f>S655*H655</f>
        <v>0</v>
      </c>
      <c r="AR655" s="147" t="s">
        <v>834</v>
      </c>
      <c r="AT655" s="147" t="s">
        <v>238</v>
      </c>
      <c r="AU655" s="147" t="s">
        <v>85</v>
      </c>
      <c r="AY655" s="12" t="s">
        <v>236</v>
      </c>
      <c r="BE655" s="148">
        <f>IF(N655="základní",J655,0)</f>
        <v>0</v>
      </c>
      <c r="BF655" s="148">
        <f>IF(N655="snížená",J655,0)</f>
        <v>0</v>
      </c>
      <c r="BG655" s="148">
        <f>IF(N655="zákl. přenesená",J655,0)</f>
        <v>0</v>
      </c>
      <c r="BH655" s="148">
        <f>IF(N655="sníž. přenesená",J655,0)</f>
        <v>0</v>
      </c>
      <c r="BI655" s="148">
        <f>IF(N655="nulová",J655,0)</f>
        <v>0</v>
      </c>
      <c r="BJ655" s="12" t="s">
        <v>8</v>
      </c>
      <c r="BK655" s="148">
        <f>ROUND(I655*H655,0)</f>
        <v>0</v>
      </c>
      <c r="BL655" s="12" t="s">
        <v>834</v>
      </c>
      <c r="BM655" s="147" t="s">
        <v>1011</v>
      </c>
    </row>
    <row r="656" spans="2:65" s="126" customFormat="1" ht="22.9" customHeight="1" x14ac:dyDescent="0.2">
      <c r="B656" s="125"/>
      <c r="D656" s="127" t="s">
        <v>76</v>
      </c>
      <c r="E656" s="135" t="s">
        <v>1012</v>
      </c>
      <c r="F656" s="135" t="s">
        <v>1013</v>
      </c>
      <c r="I656" s="3"/>
      <c r="J656" s="136">
        <f>BK656</f>
        <v>0</v>
      </c>
      <c r="L656" s="125"/>
      <c r="M656" s="130"/>
      <c r="P656" s="131">
        <f>SUM(P657:P682)</f>
        <v>0</v>
      </c>
      <c r="R656" s="131">
        <f>SUM(R657:R682)</f>
        <v>4.0956659000000002</v>
      </c>
      <c r="T656" s="132">
        <f>SUM(T657:T682)</f>
        <v>0</v>
      </c>
      <c r="AR656" s="127" t="s">
        <v>85</v>
      </c>
      <c r="AT656" s="133" t="s">
        <v>76</v>
      </c>
      <c r="AU656" s="133" t="s">
        <v>8</v>
      </c>
      <c r="AY656" s="127" t="s">
        <v>236</v>
      </c>
      <c r="BK656" s="134">
        <f>SUM(BK657:BK682)</f>
        <v>0</v>
      </c>
    </row>
    <row r="657" spans="2:65" s="25" customFormat="1" ht="24.2" customHeight="1" x14ac:dyDescent="0.2">
      <c r="B657" s="24"/>
      <c r="C657" s="137" t="s">
        <v>1014</v>
      </c>
      <c r="D657" s="137" t="s">
        <v>238</v>
      </c>
      <c r="E657" s="138" t="s">
        <v>1015</v>
      </c>
      <c r="F657" s="139" t="s">
        <v>1016</v>
      </c>
      <c r="G657" s="140" t="s">
        <v>300</v>
      </c>
      <c r="H657" s="141">
        <v>436.07</v>
      </c>
      <c r="I657" s="4"/>
      <c r="J657" s="142">
        <f>ROUND(I657*H657,0)</f>
        <v>0</v>
      </c>
      <c r="K657" s="139" t="s">
        <v>242</v>
      </c>
      <c r="L657" s="24"/>
      <c r="M657" s="143" t="s">
        <v>1</v>
      </c>
      <c r="N657" s="144" t="s">
        <v>42</v>
      </c>
      <c r="P657" s="145">
        <f>O657*H657</f>
        <v>0</v>
      </c>
      <c r="Q657" s="145">
        <v>0</v>
      </c>
      <c r="R657" s="145">
        <f>Q657*H657</f>
        <v>0</v>
      </c>
      <c r="S657" s="145">
        <v>0</v>
      </c>
      <c r="T657" s="146">
        <f>S657*H657</f>
        <v>0</v>
      </c>
      <c r="AR657" s="147" t="s">
        <v>834</v>
      </c>
      <c r="AT657" s="147" t="s">
        <v>238</v>
      </c>
      <c r="AU657" s="147" t="s">
        <v>85</v>
      </c>
      <c r="AY657" s="12" t="s">
        <v>236</v>
      </c>
      <c r="BE657" s="148">
        <f>IF(N657="základní",J657,0)</f>
        <v>0</v>
      </c>
      <c r="BF657" s="148">
        <f>IF(N657="snížená",J657,0)</f>
        <v>0</v>
      </c>
      <c r="BG657" s="148">
        <f>IF(N657="zákl. přenesená",J657,0)</f>
        <v>0</v>
      </c>
      <c r="BH657" s="148">
        <f>IF(N657="sníž. přenesená",J657,0)</f>
        <v>0</v>
      </c>
      <c r="BI657" s="148">
        <f>IF(N657="nulová",J657,0)</f>
        <v>0</v>
      </c>
      <c r="BJ657" s="12" t="s">
        <v>8</v>
      </c>
      <c r="BK657" s="148">
        <f>ROUND(I657*H657,0)</f>
        <v>0</v>
      </c>
      <c r="BL657" s="12" t="s">
        <v>834</v>
      </c>
      <c r="BM657" s="147" t="s">
        <v>1017</v>
      </c>
    </row>
    <row r="658" spans="2:65" s="150" customFormat="1" x14ac:dyDescent="0.2">
      <c r="B658" s="149"/>
      <c r="D658" s="151" t="s">
        <v>244</v>
      </c>
      <c r="E658" s="152" t="s">
        <v>1</v>
      </c>
      <c r="F658" s="153" t="s">
        <v>1018</v>
      </c>
      <c r="H658" s="154">
        <v>102.48</v>
      </c>
      <c r="I658" s="5"/>
      <c r="L658" s="149"/>
      <c r="M658" s="155"/>
      <c r="T658" s="156"/>
      <c r="AT658" s="152" t="s">
        <v>244</v>
      </c>
      <c r="AU658" s="152" t="s">
        <v>85</v>
      </c>
      <c r="AV658" s="150" t="s">
        <v>85</v>
      </c>
      <c r="AW658" s="150" t="s">
        <v>33</v>
      </c>
      <c r="AX658" s="150" t="s">
        <v>77</v>
      </c>
      <c r="AY658" s="152" t="s">
        <v>236</v>
      </c>
    </row>
    <row r="659" spans="2:65" s="150" customFormat="1" ht="22.5" x14ac:dyDescent="0.2">
      <c r="B659" s="149"/>
      <c r="D659" s="151" t="s">
        <v>244</v>
      </c>
      <c r="E659" s="152" t="s">
        <v>1</v>
      </c>
      <c r="F659" s="153" t="s">
        <v>1019</v>
      </c>
      <c r="H659" s="154">
        <v>333.59</v>
      </c>
      <c r="I659" s="5"/>
      <c r="L659" s="149"/>
      <c r="M659" s="155"/>
      <c r="T659" s="156"/>
      <c r="AT659" s="152" t="s">
        <v>244</v>
      </c>
      <c r="AU659" s="152" t="s">
        <v>85</v>
      </c>
      <c r="AV659" s="150" t="s">
        <v>85</v>
      </c>
      <c r="AW659" s="150" t="s">
        <v>33</v>
      </c>
      <c r="AX659" s="150" t="s">
        <v>77</v>
      </c>
      <c r="AY659" s="152" t="s">
        <v>236</v>
      </c>
    </row>
    <row r="660" spans="2:65" s="158" customFormat="1" x14ac:dyDescent="0.2">
      <c r="B660" s="157"/>
      <c r="D660" s="151" t="s">
        <v>244</v>
      </c>
      <c r="E660" s="159" t="s">
        <v>1</v>
      </c>
      <c r="F660" s="160" t="s">
        <v>253</v>
      </c>
      <c r="H660" s="161">
        <v>436.07</v>
      </c>
      <c r="I660" s="6"/>
      <c r="L660" s="157"/>
      <c r="M660" s="162"/>
      <c r="T660" s="163"/>
      <c r="AT660" s="159" t="s">
        <v>244</v>
      </c>
      <c r="AU660" s="159" t="s">
        <v>85</v>
      </c>
      <c r="AV660" s="158" t="s">
        <v>88</v>
      </c>
      <c r="AW660" s="158" t="s">
        <v>33</v>
      </c>
      <c r="AX660" s="158" t="s">
        <v>8</v>
      </c>
      <c r="AY660" s="159" t="s">
        <v>236</v>
      </c>
    </row>
    <row r="661" spans="2:65" s="25" customFormat="1" ht="24.2" customHeight="1" x14ac:dyDescent="0.2">
      <c r="B661" s="24"/>
      <c r="C661" s="164" t="s">
        <v>1020</v>
      </c>
      <c r="D661" s="164" t="s">
        <v>327</v>
      </c>
      <c r="E661" s="165" t="s">
        <v>1021</v>
      </c>
      <c r="F661" s="166" t="s">
        <v>1022</v>
      </c>
      <c r="G661" s="167" t="s">
        <v>300</v>
      </c>
      <c r="H661" s="168">
        <v>104.53</v>
      </c>
      <c r="I661" s="7"/>
      <c r="J661" s="169">
        <f>ROUND(I661*H661,0)</f>
        <v>0</v>
      </c>
      <c r="K661" s="166" t="s">
        <v>242</v>
      </c>
      <c r="L661" s="170"/>
      <c r="M661" s="171" t="s">
        <v>1</v>
      </c>
      <c r="N661" s="172" t="s">
        <v>42</v>
      </c>
      <c r="P661" s="145">
        <f>O661*H661</f>
        <v>0</v>
      </c>
      <c r="Q661" s="145">
        <v>2E-3</v>
      </c>
      <c r="R661" s="145">
        <f>Q661*H661</f>
        <v>0.20906</v>
      </c>
      <c r="S661" s="145">
        <v>0</v>
      </c>
      <c r="T661" s="146">
        <f>S661*H661</f>
        <v>0</v>
      </c>
      <c r="AR661" s="147" t="s">
        <v>851</v>
      </c>
      <c r="AT661" s="147" t="s">
        <v>327</v>
      </c>
      <c r="AU661" s="147" t="s">
        <v>85</v>
      </c>
      <c r="AY661" s="12" t="s">
        <v>236</v>
      </c>
      <c r="BE661" s="148">
        <f>IF(N661="základní",J661,0)</f>
        <v>0</v>
      </c>
      <c r="BF661" s="148">
        <f>IF(N661="snížená",J661,0)</f>
        <v>0</v>
      </c>
      <c r="BG661" s="148">
        <f>IF(N661="zákl. přenesená",J661,0)</f>
        <v>0</v>
      </c>
      <c r="BH661" s="148">
        <f>IF(N661="sníž. přenesená",J661,0)</f>
        <v>0</v>
      </c>
      <c r="BI661" s="148">
        <f>IF(N661="nulová",J661,0)</f>
        <v>0</v>
      </c>
      <c r="BJ661" s="12" t="s">
        <v>8</v>
      </c>
      <c r="BK661" s="148">
        <f>ROUND(I661*H661,0)</f>
        <v>0</v>
      </c>
      <c r="BL661" s="12" t="s">
        <v>834</v>
      </c>
      <c r="BM661" s="147" t="s">
        <v>1023</v>
      </c>
    </row>
    <row r="662" spans="2:65" s="150" customFormat="1" ht="22.5" x14ac:dyDescent="0.2">
      <c r="B662" s="149"/>
      <c r="D662" s="151" t="s">
        <v>244</v>
      </c>
      <c r="E662" s="152" t="s">
        <v>1</v>
      </c>
      <c r="F662" s="153" t="s">
        <v>1024</v>
      </c>
      <c r="H662" s="154">
        <v>104.53</v>
      </c>
      <c r="I662" s="5"/>
      <c r="L662" s="149"/>
      <c r="M662" s="155"/>
      <c r="T662" s="156"/>
      <c r="AT662" s="152" t="s">
        <v>244</v>
      </c>
      <c r="AU662" s="152" t="s">
        <v>85</v>
      </c>
      <c r="AV662" s="150" t="s">
        <v>85</v>
      </c>
      <c r="AW662" s="150" t="s">
        <v>33</v>
      </c>
      <c r="AX662" s="150" t="s">
        <v>8</v>
      </c>
      <c r="AY662" s="152" t="s">
        <v>236</v>
      </c>
    </row>
    <row r="663" spans="2:65" s="25" customFormat="1" ht="24.2" customHeight="1" x14ac:dyDescent="0.2">
      <c r="B663" s="24"/>
      <c r="C663" s="164" t="s">
        <v>1025</v>
      </c>
      <c r="D663" s="164" t="s">
        <v>327</v>
      </c>
      <c r="E663" s="165" t="s">
        <v>1026</v>
      </c>
      <c r="F663" s="166" t="s">
        <v>1027</v>
      </c>
      <c r="G663" s="167" t="s">
        <v>300</v>
      </c>
      <c r="H663" s="168">
        <v>340.262</v>
      </c>
      <c r="I663" s="7"/>
      <c r="J663" s="169">
        <f>ROUND(I663*H663,0)</f>
        <v>0</v>
      </c>
      <c r="K663" s="166" t="s">
        <v>242</v>
      </c>
      <c r="L663" s="170"/>
      <c r="M663" s="171" t="s">
        <v>1</v>
      </c>
      <c r="N663" s="172" t="s">
        <v>42</v>
      </c>
      <c r="P663" s="145">
        <f>O663*H663</f>
        <v>0</v>
      </c>
      <c r="Q663" s="145">
        <v>2.3999999999999998E-3</v>
      </c>
      <c r="R663" s="145">
        <f>Q663*H663</f>
        <v>0.81662879999999993</v>
      </c>
      <c r="S663" s="145">
        <v>0</v>
      </c>
      <c r="T663" s="146">
        <f>S663*H663</f>
        <v>0</v>
      </c>
      <c r="AR663" s="147" t="s">
        <v>851</v>
      </c>
      <c r="AT663" s="147" t="s">
        <v>327</v>
      </c>
      <c r="AU663" s="147" t="s">
        <v>85</v>
      </c>
      <c r="AY663" s="12" t="s">
        <v>236</v>
      </c>
      <c r="BE663" s="148">
        <f>IF(N663="základní",J663,0)</f>
        <v>0</v>
      </c>
      <c r="BF663" s="148">
        <f>IF(N663="snížená",J663,0)</f>
        <v>0</v>
      </c>
      <c r="BG663" s="148">
        <f>IF(N663="zákl. přenesená",J663,0)</f>
        <v>0</v>
      </c>
      <c r="BH663" s="148">
        <f>IF(N663="sníž. přenesená",J663,0)</f>
        <v>0</v>
      </c>
      <c r="BI663" s="148">
        <f>IF(N663="nulová",J663,0)</f>
        <v>0</v>
      </c>
      <c r="BJ663" s="12" t="s">
        <v>8</v>
      </c>
      <c r="BK663" s="148">
        <f>ROUND(I663*H663,0)</f>
        <v>0</v>
      </c>
      <c r="BL663" s="12" t="s">
        <v>834</v>
      </c>
      <c r="BM663" s="147" t="s">
        <v>1028</v>
      </c>
    </row>
    <row r="664" spans="2:65" s="150" customFormat="1" ht="22.5" x14ac:dyDescent="0.2">
      <c r="B664" s="149"/>
      <c r="D664" s="151" t="s">
        <v>244</v>
      </c>
      <c r="E664" s="152" t="s">
        <v>1</v>
      </c>
      <c r="F664" s="153" t="s">
        <v>1029</v>
      </c>
      <c r="H664" s="154">
        <v>340.262</v>
      </c>
      <c r="I664" s="5"/>
      <c r="L664" s="149"/>
      <c r="M664" s="155"/>
      <c r="T664" s="156"/>
      <c r="AT664" s="152" t="s">
        <v>244</v>
      </c>
      <c r="AU664" s="152" t="s">
        <v>85</v>
      </c>
      <c r="AV664" s="150" t="s">
        <v>85</v>
      </c>
      <c r="AW664" s="150" t="s">
        <v>33</v>
      </c>
      <c r="AX664" s="150" t="s">
        <v>8</v>
      </c>
      <c r="AY664" s="152" t="s">
        <v>236</v>
      </c>
    </row>
    <row r="665" spans="2:65" s="25" customFormat="1" ht="24.2" customHeight="1" x14ac:dyDescent="0.2">
      <c r="B665" s="24"/>
      <c r="C665" s="137" t="s">
        <v>1030</v>
      </c>
      <c r="D665" s="137" t="s">
        <v>238</v>
      </c>
      <c r="E665" s="138" t="s">
        <v>1031</v>
      </c>
      <c r="F665" s="139" t="s">
        <v>1032</v>
      </c>
      <c r="G665" s="140" t="s">
        <v>300</v>
      </c>
      <c r="H665" s="141">
        <v>23.52</v>
      </c>
      <c r="I665" s="4"/>
      <c r="J665" s="142">
        <f>ROUND(I665*H665,0)</f>
        <v>0</v>
      </c>
      <c r="K665" s="139" t="s">
        <v>242</v>
      </c>
      <c r="L665" s="24"/>
      <c r="M665" s="143" t="s">
        <v>1</v>
      </c>
      <c r="N665" s="144" t="s">
        <v>42</v>
      </c>
      <c r="P665" s="145">
        <f>O665*H665</f>
        <v>0</v>
      </c>
      <c r="Q665" s="145">
        <v>0</v>
      </c>
      <c r="R665" s="145">
        <f>Q665*H665</f>
        <v>0</v>
      </c>
      <c r="S665" s="145">
        <v>0</v>
      </c>
      <c r="T665" s="146">
        <f>S665*H665</f>
        <v>0</v>
      </c>
      <c r="AR665" s="147" t="s">
        <v>834</v>
      </c>
      <c r="AT665" s="147" t="s">
        <v>238</v>
      </c>
      <c r="AU665" s="147" t="s">
        <v>85</v>
      </c>
      <c r="AY665" s="12" t="s">
        <v>236</v>
      </c>
      <c r="BE665" s="148">
        <f>IF(N665="základní",J665,0)</f>
        <v>0</v>
      </c>
      <c r="BF665" s="148">
        <f>IF(N665="snížená",J665,0)</f>
        <v>0</v>
      </c>
      <c r="BG665" s="148">
        <f>IF(N665="zákl. přenesená",J665,0)</f>
        <v>0</v>
      </c>
      <c r="BH665" s="148">
        <f>IF(N665="sníž. přenesená",J665,0)</f>
        <v>0</v>
      </c>
      <c r="BI665" s="148">
        <f>IF(N665="nulová",J665,0)</f>
        <v>0</v>
      </c>
      <c r="BJ665" s="12" t="s">
        <v>8</v>
      </c>
      <c r="BK665" s="148">
        <f>ROUND(I665*H665,0)</f>
        <v>0</v>
      </c>
      <c r="BL665" s="12" t="s">
        <v>834</v>
      </c>
      <c r="BM665" s="147" t="s">
        <v>1033</v>
      </c>
    </row>
    <row r="666" spans="2:65" s="150" customFormat="1" x14ac:dyDescent="0.2">
      <c r="B666" s="149"/>
      <c r="D666" s="151" t="s">
        <v>244</v>
      </c>
      <c r="E666" s="152" t="s">
        <v>1</v>
      </c>
      <c r="F666" s="153" t="s">
        <v>1034</v>
      </c>
      <c r="H666" s="154">
        <v>23.52</v>
      </c>
      <c r="I666" s="5"/>
      <c r="L666" s="149"/>
      <c r="M666" s="155"/>
      <c r="T666" s="156"/>
      <c r="AT666" s="152" t="s">
        <v>244</v>
      </c>
      <c r="AU666" s="152" t="s">
        <v>85</v>
      </c>
      <c r="AV666" s="150" t="s">
        <v>85</v>
      </c>
      <c r="AW666" s="150" t="s">
        <v>33</v>
      </c>
      <c r="AX666" s="150" t="s">
        <v>8</v>
      </c>
      <c r="AY666" s="152" t="s">
        <v>236</v>
      </c>
    </row>
    <row r="667" spans="2:65" s="25" customFormat="1" ht="24.2" customHeight="1" x14ac:dyDescent="0.2">
      <c r="B667" s="24"/>
      <c r="C667" s="164" t="s">
        <v>1035</v>
      </c>
      <c r="D667" s="164" t="s">
        <v>327</v>
      </c>
      <c r="E667" s="165" t="s">
        <v>1036</v>
      </c>
      <c r="F667" s="166" t="s">
        <v>1037</v>
      </c>
      <c r="G667" s="167" t="s">
        <v>300</v>
      </c>
      <c r="H667" s="168">
        <v>24.696000000000002</v>
      </c>
      <c r="I667" s="7"/>
      <c r="J667" s="169">
        <f>ROUND(I667*H667,0)</f>
        <v>0</v>
      </c>
      <c r="K667" s="166" t="s">
        <v>242</v>
      </c>
      <c r="L667" s="170"/>
      <c r="M667" s="171" t="s">
        <v>1</v>
      </c>
      <c r="N667" s="172" t="s">
        <v>42</v>
      </c>
      <c r="P667" s="145">
        <f>O667*H667</f>
        <v>0</v>
      </c>
      <c r="Q667" s="145">
        <v>6.0000000000000001E-3</v>
      </c>
      <c r="R667" s="145">
        <f>Q667*H667</f>
        <v>0.148176</v>
      </c>
      <c r="S667" s="145">
        <v>0</v>
      </c>
      <c r="T667" s="146">
        <f>S667*H667</f>
        <v>0</v>
      </c>
      <c r="AR667" s="147" t="s">
        <v>851</v>
      </c>
      <c r="AT667" s="147" t="s">
        <v>327</v>
      </c>
      <c r="AU667" s="147" t="s">
        <v>85</v>
      </c>
      <c r="AY667" s="12" t="s">
        <v>236</v>
      </c>
      <c r="BE667" s="148">
        <f>IF(N667="základní",J667,0)</f>
        <v>0</v>
      </c>
      <c r="BF667" s="148">
        <f>IF(N667="snížená",J667,0)</f>
        <v>0</v>
      </c>
      <c r="BG667" s="148">
        <f>IF(N667="zákl. přenesená",J667,0)</f>
        <v>0</v>
      </c>
      <c r="BH667" s="148">
        <f>IF(N667="sníž. přenesená",J667,0)</f>
        <v>0</v>
      </c>
      <c r="BI667" s="148">
        <f>IF(N667="nulová",J667,0)</f>
        <v>0</v>
      </c>
      <c r="BJ667" s="12" t="s">
        <v>8</v>
      </c>
      <c r="BK667" s="148">
        <f>ROUND(I667*H667,0)</f>
        <v>0</v>
      </c>
      <c r="BL667" s="12" t="s">
        <v>834</v>
      </c>
      <c r="BM667" s="147" t="s">
        <v>1038</v>
      </c>
    </row>
    <row r="668" spans="2:65" s="150" customFormat="1" x14ac:dyDescent="0.2">
      <c r="B668" s="149"/>
      <c r="D668" s="151" t="s">
        <v>244</v>
      </c>
      <c r="E668" s="152" t="s">
        <v>1</v>
      </c>
      <c r="F668" s="153" t="s">
        <v>1039</v>
      </c>
      <c r="H668" s="154">
        <v>24.696000000000002</v>
      </c>
      <c r="I668" s="5"/>
      <c r="L668" s="149"/>
      <c r="M668" s="155"/>
      <c r="T668" s="156"/>
      <c r="AT668" s="152" t="s">
        <v>244</v>
      </c>
      <c r="AU668" s="152" t="s">
        <v>85</v>
      </c>
      <c r="AV668" s="150" t="s">
        <v>85</v>
      </c>
      <c r="AW668" s="150" t="s">
        <v>33</v>
      </c>
      <c r="AX668" s="150" t="s">
        <v>8</v>
      </c>
      <c r="AY668" s="152" t="s">
        <v>236</v>
      </c>
    </row>
    <row r="669" spans="2:65" s="25" customFormat="1" ht="24.2" customHeight="1" x14ac:dyDescent="0.2">
      <c r="B669" s="24"/>
      <c r="C669" s="137" t="s">
        <v>1040</v>
      </c>
      <c r="D669" s="137" t="s">
        <v>238</v>
      </c>
      <c r="E669" s="138" t="s">
        <v>1041</v>
      </c>
      <c r="F669" s="139" t="s">
        <v>1042</v>
      </c>
      <c r="G669" s="140" t="s">
        <v>300</v>
      </c>
      <c r="H669" s="141">
        <v>453.90499999999997</v>
      </c>
      <c r="I669" s="4"/>
      <c r="J669" s="142">
        <f>ROUND(I669*H669,0)</f>
        <v>0</v>
      </c>
      <c r="K669" s="139" t="s">
        <v>242</v>
      </c>
      <c r="L669" s="24"/>
      <c r="M669" s="143" t="s">
        <v>1</v>
      </c>
      <c r="N669" s="144" t="s">
        <v>42</v>
      </c>
      <c r="P669" s="145">
        <f>O669*H669</f>
        <v>0</v>
      </c>
      <c r="Q669" s="145">
        <v>0</v>
      </c>
      <c r="R669" s="145">
        <f>Q669*H669</f>
        <v>0</v>
      </c>
      <c r="S669" s="145">
        <v>0</v>
      </c>
      <c r="T669" s="146">
        <f>S669*H669</f>
        <v>0</v>
      </c>
      <c r="AR669" s="147" t="s">
        <v>834</v>
      </c>
      <c r="AT669" s="147" t="s">
        <v>238</v>
      </c>
      <c r="AU669" s="147" t="s">
        <v>85</v>
      </c>
      <c r="AY669" s="12" t="s">
        <v>236</v>
      </c>
      <c r="BE669" s="148">
        <f>IF(N669="základní",J669,0)</f>
        <v>0</v>
      </c>
      <c r="BF669" s="148">
        <f>IF(N669="snížená",J669,0)</f>
        <v>0</v>
      </c>
      <c r="BG669" s="148">
        <f>IF(N669="zákl. přenesená",J669,0)</f>
        <v>0</v>
      </c>
      <c r="BH669" s="148">
        <f>IF(N669="sníž. přenesená",J669,0)</f>
        <v>0</v>
      </c>
      <c r="BI669" s="148">
        <f>IF(N669="nulová",J669,0)</f>
        <v>0</v>
      </c>
      <c r="BJ669" s="12" t="s">
        <v>8</v>
      </c>
      <c r="BK669" s="148">
        <f>ROUND(I669*H669,0)</f>
        <v>0</v>
      </c>
      <c r="BL669" s="12" t="s">
        <v>834</v>
      </c>
      <c r="BM669" s="147" t="s">
        <v>1043</v>
      </c>
    </row>
    <row r="670" spans="2:65" s="150" customFormat="1" x14ac:dyDescent="0.2">
      <c r="B670" s="149"/>
      <c r="D670" s="151" t="s">
        <v>244</v>
      </c>
      <c r="E670" s="152" t="s">
        <v>1</v>
      </c>
      <c r="F670" s="153" t="s">
        <v>982</v>
      </c>
      <c r="H670" s="154">
        <v>453.90499999999997</v>
      </c>
      <c r="I670" s="5"/>
      <c r="L670" s="149"/>
      <c r="M670" s="155"/>
      <c r="T670" s="156"/>
      <c r="AT670" s="152" t="s">
        <v>244</v>
      </c>
      <c r="AU670" s="152" t="s">
        <v>85</v>
      </c>
      <c r="AV670" s="150" t="s">
        <v>85</v>
      </c>
      <c r="AW670" s="150" t="s">
        <v>33</v>
      </c>
      <c r="AX670" s="150" t="s">
        <v>77</v>
      </c>
      <c r="AY670" s="152" t="s">
        <v>236</v>
      </c>
    </row>
    <row r="671" spans="2:65" s="158" customFormat="1" x14ac:dyDescent="0.2">
      <c r="B671" s="157"/>
      <c r="D671" s="151" t="s">
        <v>244</v>
      </c>
      <c r="E671" s="159" t="s">
        <v>154</v>
      </c>
      <c r="F671" s="160" t="s">
        <v>1044</v>
      </c>
      <c r="H671" s="161">
        <v>453.90499999999997</v>
      </c>
      <c r="I671" s="6"/>
      <c r="L671" s="157"/>
      <c r="M671" s="162"/>
      <c r="T671" s="163"/>
      <c r="AT671" s="159" t="s">
        <v>244</v>
      </c>
      <c r="AU671" s="159" t="s">
        <v>85</v>
      </c>
      <c r="AV671" s="158" t="s">
        <v>88</v>
      </c>
      <c r="AW671" s="158" t="s">
        <v>33</v>
      </c>
      <c r="AX671" s="158" t="s">
        <v>8</v>
      </c>
      <c r="AY671" s="159" t="s">
        <v>236</v>
      </c>
    </row>
    <row r="672" spans="2:65" s="25" customFormat="1" ht="24.2" customHeight="1" x14ac:dyDescent="0.2">
      <c r="B672" s="24"/>
      <c r="C672" s="164" t="s">
        <v>1045</v>
      </c>
      <c r="D672" s="164" t="s">
        <v>327</v>
      </c>
      <c r="E672" s="165" t="s">
        <v>1046</v>
      </c>
      <c r="F672" s="166" t="s">
        <v>1047</v>
      </c>
      <c r="G672" s="167" t="s">
        <v>300</v>
      </c>
      <c r="H672" s="168">
        <v>925.96600000000001</v>
      </c>
      <c r="I672" s="7"/>
      <c r="J672" s="169">
        <f>ROUND(I672*H672,0)</f>
        <v>0</v>
      </c>
      <c r="K672" s="166" t="s">
        <v>242</v>
      </c>
      <c r="L672" s="170"/>
      <c r="M672" s="171" t="s">
        <v>1</v>
      </c>
      <c r="N672" s="172" t="s">
        <v>42</v>
      </c>
      <c r="P672" s="145">
        <f>O672*H672</f>
        <v>0</v>
      </c>
      <c r="Q672" s="145">
        <v>3.0000000000000001E-3</v>
      </c>
      <c r="R672" s="145">
        <f>Q672*H672</f>
        <v>2.777898</v>
      </c>
      <c r="S672" s="145">
        <v>0</v>
      </c>
      <c r="T672" s="146">
        <f>S672*H672</f>
        <v>0</v>
      </c>
      <c r="AR672" s="147" t="s">
        <v>851</v>
      </c>
      <c r="AT672" s="147" t="s">
        <v>327</v>
      </c>
      <c r="AU672" s="147" t="s">
        <v>85</v>
      </c>
      <c r="AY672" s="12" t="s">
        <v>236</v>
      </c>
      <c r="BE672" s="148">
        <f>IF(N672="základní",J672,0)</f>
        <v>0</v>
      </c>
      <c r="BF672" s="148">
        <f>IF(N672="snížená",J672,0)</f>
        <v>0</v>
      </c>
      <c r="BG672" s="148">
        <f>IF(N672="zákl. přenesená",J672,0)</f>
        <v>0</v>
      </c>
      <c r="BH672" s="148">
        <f>IF(N672="sníž. přenesená",J672,0)</f>
        <v>0</v>
      </c>
      <c r="BI672" s="148">
        <f>IF(N672="nulová",J672,0)</f>
        <v>0</v>
      </c>
      <c r="BJ672" s="12" t="s">
        <v>8</v>
      </c>
      <c r="BK672" s="148">
        <f>ROUND(I672*H672,0)</f>
        <v>0</v>
      </c>
      <c r="BL672" s="12" t="s">
        <v>834</v>
      </c>
      <c r="BM672" s="147" t="s">
        <v>1048</v>
      </c>
    </row>
    <row r="673" spans="2:65" s="150" customFormat="1" x14ac:dyDescent="0.2">
      <c r="B673" s="149"/>
      <c r="D673" s="151" t="s">
        <v>244</v>
      </c>
      <c r="E673" s="152" t="s">
        <v>1</v>
      </c>
      <c r="F673" s="153" t="s">
        <v>1049</v>
      </c>
      <c r="H673" s="154">
        <v>925.96600000000001</v>
      </c>
      <c r="I673" s="5"/>
      <c r="L673" s="149"/>
      <c r="M673" s="155"/>
      <c r="T673" s="156"/>
      <c r="AT673" s="152" t="s">
        <v>244</v>
      </c>
      <c r="AU673" s="152" t="s">
        <v>85</v>
      </c>
      <c r="AV673" s="150" t="s">
        <v>85</v>
      </c>
      <c r="AW673" s="150" t="s">
        <v>33</v>
      </c>
      <c r="AX673" s="150" t="s">
        <v>8</v>
      </c>
      <c r="AY673" s="152" t="s">
        <v>236</v>
      </c>
    </row>
    <row r="674" spans="2:65" s="25" customFormat="1" ht="24.2" customHeight="1" x14ac:dyDescent="0.2">
      <c r="B674" s="24"/>
      <c r="C674" s="137" t="s">
        <v>1050</v>
      </c>
      <c r="D674" s="137" t="s">
        <v>238</v>
      </c>
      <c r="E674" s="138" t="s">
        <v>1051</v>
      </c>
      <c r="F674" s="139" t="s">
        <v>1052</v>
      </c>
      <c r="G674" s="140" t="s">
        <v>300</v>
      </c>
      <c r="H674" s="141">
        <v>436.07</v>
      </c>
      <c r="I674" s="4"/>
      <c r="J674" s="142">
        <f>ROUND(I674*H674,0)</f>
        <v>0</v>
      </c>
      <c r="K674" s="139" t="s">
        <v>242</v>
      </c>
      <c r="L674" s="24"/>
      <c r="M674" s="143" t="s">
        <v>1</v>
      </c>
      <c r="N674" s="144" t="s">
        <v>42</v>
      </c>
      <c r="P674" s="145">
        <f>O674*H674</f>
        <v>0</v>
      </c>
      <c r="Q674" s="145">
        <v>0</v>
      </c>
      <c r="R674" s="145">
        <f>Q674*H674</f>
        <v>0</v>
      </c>
      <c r="S674" s="145">
        <v>0</v>
      </c>
      <c r="T674" s="146">
        <f>S674*H674</f>
        <v>0</v>
      </c>
      <c r="AR674" s="147" t="s">
        <v>834</v>
      </c>
      <c r="AT674" s="147" t="s">
        <v>238</v>
      </c>
      <c r="AU674" s="147" t="s">
        <v>85</v>
      </c>
      <c r="AY674" s="12" t="s">
        <v>236</v>
      </c>
      <c r="BE674" s="148">
        <f>IF(N674="základní",J674,0)</f>
        <v>0</v>
      </c>
      <c r="BF674" s="148">
        <f>IF(N674="snížená",J674,0)</f>
        <v>0</v>
      </c>
      <c r="BG674" s="148">
        <f>IF(N674="zákl. přenesená",J674,0)</f>
        <v>0</v>
      </c>
      <c r="BH674" s="148">
        <f>IF(N674="sníž. přenesená",J674,0)</f>
        <v>0</v>
      </c>
      <c r="BI674" s="148">
        <f>IF(N674="nulová",J674,0)</f>
        <v>0</v>
      </c>
      <c r="BJ674" s="12" t="s">
        <v>8</v>
      </c>
      <c r="BK674" s="148">
        <f>ROUND(I674*H674,0)</f>
        <v>0</v>
      </c>
      <c r="BL674" s="12" t="s">
        <v>834</v>
      </c>
      <c r="BM674" s="147" t="s">
        <v>1053</v>
      </c>
    </row>
    <row r="675" spans="2:65" s="150" customFormat="1" x14ac:dyDescent="0.2">
      <c r="B675" s="149"/>
      <c r="D675" s="151" t="s">
        <v>244</v>
      </c>
      <c r="E675" s="152" t="s">
        <v>1</v>
      </c>
      <c r="F675" s="153" t="s">
        <v>1018</v>
      </c>
      <c r="H675" s="154">
        <v>102.48</v>
      </c>
      <c r="I675" s="5"/>
      <c r="L675" s="149"/>
      <c r="M675" s="155"/>
      <c r="T675" s="156"/>
      <c r="AT675" s="152" t="s">
        <v>244</v>
      </c>
      <c r="AU675" s="152" t="s">
        <v>85</v>
      </c>
      <c r="AV675" s="150" t="s">
        <v>85</v>
      </c>
      <c r="AW675" s="150" t="s">
        <v>33</v>
      </c>
      <c r="AX675" s="150" t="s">
        <v>77</v>
      </c>
      <c r="AY675" s="152" t="s">
        <v>236</v>
      </c>
    </row>
    <row r="676" spans="2:65" s="150" customFormat="1" ht="22.5" x14ac:dyDescent="0.2">
      <c r="B676" s="149"/>
      <c r="D676" s="151" t="s">
        <v>244</v>
      </c>
      <c r="E676" s="152" t="s">
        <v>1</v>
      </c>
      <c r="F676" s="153" t="s">
        <v>1019</v>
      </c>
      <c r="H676" s="154">
        <v>333.59</v>
      </c>
      <c r="I676" s="5"/>
      <c r="L676" s="149"/>
      <c r="M676" s="155"/>
      <c r="T676" s="156"/>
      <c r="AT676" s="152" t="s">
        <v>244</v>
      </c>
      <c r="AU676" s="152" t="s">
        <v>85</v>
      </c>
      <c r="AV676" s="150" t="s">
        <v>85</v>
      </c>
      <c r="AW676" s="150" t="s">
        <v>33</v>
      </c>
      <c r="AX676" s="150" t="s">
        <v>77</v>
      </c>
      <c r="AY676" s="152" t="s">
        <v>236</v>
      </c>
    </row>
    <row r="677" spans="2:65" s="158" customFormat="1" x14ac:dyDescent="0.2">
      <c r="B677" s="157"/>
      <c r="D677" s="151" t="s">
        <v>244</v>
      </c>
      <c r="E677" s="159" t="s">
        <v>1</v>
      </c>
      <c r="F677" s="160" t="s">
        <v>253</v>
      </c>
      <c r="H677" s="161">
        <v>436.07</v>
      </c>
      <c r="I677" s="6"/>
      <c r="L677" s="157"/>
      <c r="M677" s="162"/>
      <c r="T677" s="163"/>
      <c r="AT677" s="159" t="s">
        <v>244</v>
      </c>
      <c r="AU677" s="159" t="s">
        <v>85</v>
      </c>
      <c r="AV677" s="158" t="s">
        <v>88</v>
      </c>
      <c r="AW677" s="158" t="s">
        <v>33</v>
      </c>
      <c r="AX677" s="158" t="s">
        <v>8</v>
      </c>
      <c r="AY677" s="159" t="s">
        <v>236</v>
      </c>
    </row>
    <row r="678" spans="2:65" s="25" customFormat="1" ht="24.2" customHeight="1" x14ac:dyDescent="0.2">
      <c r="B678" s="24"/>
      <c r="C678" s="164" t="s">
        <v>1054</v>
      </c>
      <c r="D678" s="164" t="s">
        <v>327</v>
      </c>
      <c r="E678" s="165" t="s">
        <v>864</v>
      </c>
      <c r="F678" s="166" t="s">
        <v>865</v>
      </c>
      <c r="G678" s="167" t="s">
        <v>300</v>
      </c>
      <c r="H678" s="168">
        <v>479.67700000000002</v>
      </c>
      <c r="I678" s="7"/>
      <c r="J678" s="169">
        <f>ROUND(I678*H678,0)</f>
        <v>0</v>
      </c>
      <c r="K678" s="166" t="s">
        <v>242</v>
      </c>
      <c r="L678" s="170"/>
      <c r="M678" s="171" t="s">
        <v>1</v>
      </c>
      <c r="N678" s="172" t="s">
        <v>42</v>
      </c>
      <c r="P678" s="145">
        <f>O678*H678</f>
        <v>0</v>
      </c>
      <c r="Q678" s="145">
        <v>2.9999999999999997E-4</v>
      </c>
      <c r="R678" s="145">
        <f>Q678*H678</f>
        <v>0.14390310000000001</v>
      </c>
      <c r="S678" s="145">
        <v>0</v>
      </c>
      <c r="T678" s="146">
        <f>S678*H678</f>
        <v>0</v>
      </c>
      <c r="AR678" s="147" t="s">
        <v>851</v>
      </c>
      <c r="AT678" s="147" t="s">
        <v>327</v>
      </c>
      <c r="AU678" s="147" t="s">
        <v>85</v>
      </c>
      <c r="AY678" s="12" t="s">
        <v>236</v>
      </c>
      <c r="BE678" s="148">
        <f>IF(N678="základní",J678,0)</f>
        <v>0</v>
      </c>
      <c r="BF678" s="148">
        <f>IF(N678="snížená",J678,0)</f>
        <v>0</v>
      </c>
      <c r="BG678" s="148">
        <f>IF(N678="zákl. přenesená",J678,0)</f>
        <v>0</v>
      </c>
      <c r="BH678" s="148">
        <f>IF(N678="sníž. přenesená",J678,0)</f>
        <v>0</v>
      </c>
      <c r="BI678" s="148">
        <f>IF(N678="nulová",J678,0)</f>
        <v>0</v>
      </c>
      <c r="BJ678" s="12" t="s">
        <v>8</v>
      </c>
      <c r="BK678" s="148">
        <f>ROUND(I678*H678,0)</f>
        <v>0</v>
      </c>
      <c r="BL678" s="12" t="s">
        <v>834</v>
      </c>
      <c r="BM678" s="147" t="s">
        <v>1055</v>
      </c>
    </row>
    <row r="679" spans="2:65" s="150" customFormat="1" ht="22.5" x14ac:dyDescent="0.2">
      <c r="B679" s="149"/>
      <c r="D679" s="151" t="s">
        <v>244</v>
      </c>
      <c r="E679" s="152" t="s">
        <v>1</v>
      </c>
      <c r="F679" s="153" t="s">
        <v>1056</v>
      </c>
      <c r="H679" s="154">
        <v>112.72799999999999</v>
      </c>
      <c r="I679" s="5"/>
      <c r="L679" s="149"/>
      <c r="M679" s="155"/>
      <c r="T679" s="156"/>
      <c r="AT679" s="152" t="s">
        <v>244</v>
      </c>
      <c r="AU679" s="152" t="s">
        <v>85</v>
      </c>
      <c r="AV679" s="150" t="s">
        <v>85</v>
      </c>
      <c r="AW679" s="150" t="s">
        <v>33</v>
      </c>
      <c r="AX679" s="150" t="s">
        <v>77</v>
      </c>
      <c r="AY679" s="152" t="s">
        <v>236</v>
      </c>
    </row>
    <row r="680" spans="2:65" s="150" customFormat="1" ht="22.5" x14ac:dyDescent="0.2">
      <c r="B680" s="149"/>
      <c r="D680" s="151" t="s">
        <v>244</v>
      </c>
      <c r="E680" s="152" t="s">
        <v>1</v>
      </c>
      <c r="F680" s="153" t="s">
        <v>1057</v>
      </c>
      <c r="H680" s="154">
        <v>366.94900000000001</v>
      </c>
      <c r="I680" s="5"/>
      <c r="L680" s="149"/>
      <c r="M680" s="155"/>
      <c r="T680" s="156"/>
      <c r="AT680" s="152" t="s">
        <v>244</v>
      </c>
      <c r="AU680" s="152" t="s">
        <v>85</v>
      </c>
      <c r="AV680" s="150" t="s">
        <v>85</v>
      </c>
      <c r="AW680" s="150" t="s">
        <v>33</v>
      </c>
      <c r="AX680" s="150" t="s">
        <v>77</v>
      </c>
      <c r="AY680" s="152" t="s">
        <v>236</v>
      </c>
    </row>
    <row r="681" spans="2:65" s="158" customFormat="1" x14ac:dyDescent="0.2">
      <c r="B681" s="157"/>
      <c r="D681" s="151" t="s">
        <v>244</v>
      </c>
      <c r="E681" s="159" t="s">
        <v>1</v>
      </c>
      <c r="F681" s="160" t="s">
        <v>253</v>
      </c>
      <c r="H681" s="161">
        <v>479.67700000000002</v>
      </c>
      <c r="I681" s="6"/>
      <c r="L681" s="157"/>
      <c r="M681" s="162"/>
      <c r="T681" s="163"/>
      <c r="AT681" s="159" t="s">
        <v>244</v>
      </c>
      <c r="AU681" s="159" t="s">
        <v>85</v>
      </c>
      <c r="AV681" s="158" t="s">
        <v>88</v>
      </c>
      <c r="AW681" s="158" t="s">
        <v>33</v>
      </c>
      <c r="AX681" s="158" t="s">
        <v>8</v>
      </c>
      <c r="AY681" s="159" t="s">
        <v>236</v>
      </c>
    </row>
    <row r="682" spans="2:65" s="25" customFormat="1" ht="24.2" customHeight="1" x14ac:dyDescent="0.2">
      <c r="B682" s="24"/>
      <c r="C682" s="137" t="s">
        <v>1058</v>
      </c>
      <c r="D682" s="137" t="s">
        <v>238</v>
      </c>
      <c r="E682" s="138" t="s">
        <v>1059</v>
      </c>
      <c r="F682" s="139" t="s">
        <v>1060</v>
      </c>
      <c r="G682" s="140" t="s">
        <v>262</v>
      </c>
      <c r="H682" s="141">
        <v>4.0960000000000001</v>
      </c>
      <c r="I682" s="4"/>
      <c r="J682" s="142">
        <f>ROUND(I682*H682,0)</f>
        <v>0</v>
      </c>
      <c r="K682" s="139" t="s">
        <v>242</v>
      </c>
      <c r="L682" s="24"/>
      <c r="M682" s="143" t="s">
        <v>1</v>
      </c>
      <c r="N682" s="144" t="s">
        <v>42</v>
      </c>
      <c r="P682" s="145">
        <f>O682*H682</f>
        <v>0</v>
      </c>
      <c r="Q682" s="145">
        <v>0</v>
      </c>
      <c r="R682" s="145">
        <f>Q682*H682</f>
        <v>0</v>
      </c>
      <c r="S682" s="145">
        <v>0</v>
      </c>
      <c r="T682" s="146">
        <f>S682*H682</f>
        <v>0</v>
      </c>
      <c r="AR682" s="147" t="s">
        <v>834</v>
      </c>
      <c r="AT682" s="147" t="s">
        <v>238</v>
      </c>
      <c r="AU682" s="147" t="s">
        <v>85</v>
      </c>
      <c r="AY682" s="12" t="s">
        <v>236</v>
      </c>
      <c r="BE682" s="148">
        <f>IF(N682="základní",J682,0)</f>
        <v>0</v>
      </c>
      <c r="BF682" s="148">
        <f>IF(N682="snížená",J682,0)</f>
        <v>0</v>
      </c>
      <c r="BG682" s="148">
        <f>IF(N682="zákl. přenesená",J682,0)</f>
        <v>0</v>
      </c>
      <c r="BH682" s="148">
        <f>IF(N682="sníž. přenesená",J682,0)</f>
        <v>0</v>
      </c>
      <c r="BI682" s="148">
        <f>IF(N682="nulová",J682,0)</f>
        <v>0</v>
      </c>
      <c r="BJ682" s="12" t="s">
        <v>8</v>
      </c>
      <c r="BK682" s="148">
        <f>ROUND(I682*H682,0)</f>
        <v>0</v>
      </c>
      <c r="BL682" s="12" t="s">
        <v>834</v>
      </c>
      <c r="BM682" s="147" t="s">
        <v>1061</v>
      </c>
    </row>
    <row r="683" spans="2:65" s="126" customFormat="1" ht="22.9" customHeight="1" x14ac:dyDescent="0.2">
      <c r="B683" s="125"/>
      <c r="D683" s="127" t="s">
        <v>76</v>
      </c>
      <c r="E683" s="135" t="s">
        <v>1062</v>
      </c>
      <c r="F683" s="135" t="s">
        <v>1063</v>
      </c>
      <c r="I683" s="3"/>
      <c r="J683" s="136">
        <f>BK683</f>
        <v>0</v>
      </c>
      <c r="L683" s="125"/>
      <c r="M683" s="130"/>
      <c r="P683" s="131">
        <f>SUM(P684:P719)</f>
        <v>0</v>
      </c>
      <c r="R683" s="131">
        <f>SUM(R684:R719)</f>
        <v>6.3726380480800007</v>
      </c>
      <c r="T683" s="132">
        <f>SUM(T684:T719)</f>
        <v>1</v>
      </c>
      <c r="AR683" s="127" t="s">
        <v>85</v>
      </c>
      <c r="AT683" s="133" t="s">
        <v>76</v>
      </c>
      <c r="AU683" s="133" t="s">
        <v>8</v>
      </c>
      <c r="AY683" s="127" t="s">
        <v>236</v>
      </c>
      <c r="BK683" s="134">
        <f>SUM(BK684:BK719)</f>
        <v>0</v>
      </c>
    </row>
    <row r="684" spans="2:65" s="25" customFormat="1" ht="33" customHeight="1" x14ac:dyDescent="0.2">
      <c r="B684" s="24"/>
      <c r="C684" s="137" t="s">
        <v>1064</v>
      </c>
      <c r="D684" s="137" t="s">
        <v>238</v>
      </c>
      <c r="E684" s="138" t="s">
        <v>1065</v>
      </c>
      <c r="F684" s="139" t="s">
        <v>1066</v>
      </c>
      <c r="G684" s="140" t="s">
        <v>241</v>
      </c>
      <c r="H684" s="141">
        <v>0.58099999999999996</v>
      </c>
      <c r="I684" s="4"/>
      <c r="J684" s="142">
        <f>ROUND(I684*H684,0)</f>
        <v>0</v>
      </c>
      <c r="K684" s="139" t="s">
        <v>242</v>
      </c>
      <c r="L684" s="24"/>
      <c r="M684" s="143" t="s">
        <v>1</v>
      </c>
      <c r="N684" s="144" t="s">
        <v>42</v>
      </c>
      <c r="P684" s="145">
        <f>O684*H684</f>
        <v>0</v>
      </c>
      <c r="Q684" s="145">
        <v>1.89E-3</v>
      </c>
      <c r="R684" s="145">
        <f>Q684*H684</f>
        <v>1.0980899999999999E-3</v>
      </c>
      <c r="S684" s="145">
        <v>0</v>
      </c>
      <c r="T684" s="146">
        <f>S684*H684</f>
        <v>0</v>
      </c>
      <c r="AR684" s="147" t="s">
        <v>834</v>
      </c>
      <c r="AT684" s="147" t="s">
        <v>238</v>
      </c>
      <c r="AU684" s="147" t="s">
        <v>85</v>
      </c>
      <c r="AY684" s="12" t="s">
        <v>236</v>
      </c>
      <c r="BE684" s="148">
        <f>IF(N684="základní",J684,0)</f>
        <v>0</v>
      </c>
      <c r="BF684" s="148">
        <f>IF(N684="snížená",J684,0)</f>
        <v>0</v>
      </c>
      <c r="BG684" s="148">
        <f>IF(N684="zákl. přenesená",J684,0)</f>
        <v>0</v>
      </c>
      <c r="BH684" s="148">
        <f>IF(N684="sníž. přenesená",J684,0)</f>
        <v>0</v>
      </c>
      <c r="BI684" s="148">
        <f>IF(N684="nulová",J684,0)</f>
        <v>0</v>
      </c>
      <c r="BJ684" s="12" t="s">
        <v>8</v>
      </c>
      <c r="BK684" s="148">
        <f>ROUND(I684*H684,0)</f>
        <v>0</v>
      </c>
      <c r="BL684" s="12" t="s">
        <v>834</v>
      </c>
      <c r="BM684" s="147" t="s">
        <v>1067</v>
      </c>
    </row>
    <row r="685" spans="2:65" s="150" customFormat="1" x14ac:dyDescent="0.2">
      <c r="B685" s="149"/>
      <c r="D685" s="151" t="s">
        <v>244</v>
      </c>
      <c r="E685" s="152" t="s">
        <v>1</v>
      </c>
      <c r="F685" s="153" t="s">
        <v>1068</v>
      </c>
      <c r="H685" s="154">
        <v>0.28199999999999997</v>
      </c>
      <c r="I685" s="5"/>
      <c r="L685" s="149"/>
      <c r="M685" s="155"/>
      <c r="T685" s="156"/>
      <c r="AT685" s="152" t="s">
        <v>244</v>
      </c>
      <c r="AU685" s="152" t="s">
        <v>85</v>
      </c>
      <c r="AV685" s="150" t="s">
        <v>85</v>
      </c>
      <c r="AW685" s="150" t="s">
        <v>33</v>
      </c>
      <c r="AX685" s="150" t="s">
        <v>77</v>
      </c>
      <c r="AY685" s="152" t="s">
        <v>236</v>
      </c>
    </row>
    <row r="686" spans="2:65" s="158" customFormat="1" x14ac:dyDescent="0.2">
      <c r="B686" s="157"/>
      <c r="D686" s="151" t="s">
        <v>244</v>
      </c>
      <c r="E686" s="159" t="s">
        <v>1</v>
      </c>
      <c r="F686" s="160" t="s">
        <v>253</v>
      </c>
      <c r="H686" s="161">
        <v>0.28199999999999997</v>
      </c>
      <c r="I686" s="6"/>
      <c r="L686" s="157"/>
      <c r="M686" s="162"/>
      <c r="T686" s="163"/>
      <c r="AT686" s="159" t="s">
        <v>244</v>
      </c>
      <c r="AU686" s="159" t="s">
        <v>85</v>
      </c>
      <c r="AV686" s="158" t="s">
        <v>88</v>
      </c>
      <c r="AW686" s="158" t="s">
        <v>33</v>
      </c>
      <c r="AX686" s="158" t="s">
        <v>77</v>
      </c>
      <c r="AY686" s="159" t="s">
        <v>236</v>
      </c>
    </row>
    <row r="687" spans="2:65" s="150" customFormat="1" x14ac:dyDescent="0.2">
      <c r="B687" s="149"/>
      <c r="D687" s="151" t="s">
        <v>244</v>
      </c>
      <c r="E687" s="152" t="s">
        <v>1</v>
      </c>
      <c r="F687" s="153" t="s">
        <v>1069</v>
      </c>
      <c r="H687" s="154">
        <v>0.29899999999999999</v>
      </c>
      <c r="I687" s="5"/>
      <c r="L687" s="149"/>
      <c r="M687" s="155"/>
      <c r="T687" s="156"/>
      <c r="AT687" s="152" t="s">
        <v>244</v>
      </c>
      <c r="AU687" s="152" t="s">
        <v>85</v>
      </c>
      <c r="AV687" s="150" t="s">
        <v>85</v>
      </c>
      <c r="AW687" s="150" t="s">
        <v>33</v>
      </c>
      <c r="AX687" s="150" t="s">
        <v>77</v>
      </c>
      <c r="AY687" s="152" t="s">
        <v>236</v>
      </c>
    </row>
    <row r="688" spans="2:65" s="158" customFormat="1" x14ac:dyDescent="0.2">
      <c r="B688" s="157"/>
      <c r="D688" s="151" t="s">
        <v>244</v>
      </c>
      <c r="E688" s="159" t="s">
        <v>1</v>
      </c>
      <c r="F688" s="160" t="s">
        <v>253</v>
      </c>
      <c r="H688" s="161">
        <v>0.29899999999999999</v>
      </c>
      <c r="I688" s="6"/>
      <c r="L688" s="157"/>
      <c r="M688" s="162"/>
      <c r="T688" s="163"/>
      <c r="AT688" s="159" t="s">
        <v>244</v>
      </c>
      <c r="AU688" s="159" t="s">
        <v>85</v>
      </c>
      <c r="AV688" s="158" t="s">
        <v>88</v>
      </c>
      <c r="AW688" s="158" t="s">
        <v>33</v>
      </c>
      <c r="AX688" s="158" t="s">
        <v>77</v>
      </c>
      <c r="AY688" s="159" t="s">
        <v>236</v>
      </c>
    </row>
    <row r="689" spans="2:65" s="174" customFormat="1" x14ac:dyDescent="0.2">
      <c r="B689" s="173"/>
      <c r="D689" s="151" t="s">
        <v>244</v>
      </c>
      <c r="E689" s="175" t="s">
        <v>1</v>
      </c>
      <c r="F689" s="176" t="s">
        <v>371</v>
      </c>
      <c r="H689" s="177">
        <v>0.58099999999999996</v>
      </c>
      <c r="I689" s="8"/>
      <c r="L689" s="173"/>
      <c r="M689" s="178"/>
      <c r="T689" s="179"/>
      <c r="AT689" s="175" t="s">
        <v>244</v>
      </c>
      <c r="AU689" s="175" t="s">
        <v>85</v>
      </c>
      <c r="AV689" s="174" t="s">
        <v>91</v>
      </c>
      <c r="AW689" s="174" t="s">
        <v>33</v>
      </c>
      <c r="AX689" s="174" t="s">
        <v>8</v>
      </c>
      <c r="AY689" s="175" t="s">
        <v>236</v>
      </c>
    </row>
    <row r="690" spans="2:65" s="25" customFormat="1" ht="24.2" customHeight="1" x14ac:dyDescent="0.2">
      <c r="B690" s="24"/>
      <c r="C690" s="137" t="s">
        <v>1070</v>
      </c>
      <c r="D690" s="137" t="s">
        <v>238</v>
      </c>
      <c r="E690" s="138" t="s">
        <v>1071</v>
      </c>
      <c r="F690" s="139" t="s">
        <v>1072</v>
      </c>
      <c r="G690" s="140" t="s">
        <v>300</v>
      </c>
      <c r="H690" s="141">
        <v>95.198999999999998</v>
      </c>
      <c r="I690" s="4"/>
      <c r="J690" s="142">
        <f>ROUND(I690*H690,0)</f>
        <v>0</v>
      </c>
      <c r="K690" s="139" t="s">
        <v>242</v>
      </c>
      <c r="L690" s="24"/>
      <c r="M690" s="143" t="s">
        <v>1</v>
      </c>
      <c r="N690" s="144" t="s">
        <v>42</v>
      </c>
      <c r="P690" s="145">
        <f>O690*H690</f>
        <v>0</v>
      </c>
      <c r="Q690" s="145">
        <v>0</v>
      </c>
      <c r="R690" s="145">
        <f>Q690*H690</f>
        <v>0</v>
      </c>
      <c r="S690" s="145">
        <v>0</v>
      </c>
      <c r="T690" s="146">
        <f>S690*H690</f>
        <v>0</v>
      </c>
      <c r="AR690" s="147" t="s">
        <v>834</v>
      </c>
      <c r="AT690" s="147" t="s">
        <v>238</v>
      </c>
      <c r="AU690" s="147" t="s">
        <v>85</v>
      </c>
      <c r="AY690" s="12" t="s">
        <v>236</v>
      </c>
      <c r="BE690" s="148">
        <f>IF(N690="základní",J690,0)</f>
        <v>0</v>
      </c>
      <c r="BF690" s="148">
        <f>IF(N690="snížená",J690,0)</f>
        <v>0</v>
      </c>
      <c r="BG690" s="148">
        <f>IF(N690="zákl. přenesená",J690,0)</f>
        <v>0</v>
      </c>
      <c r="BH690" s="148">
        <f>IF(N690="sníž. přenesená",J690,0)</f>
        <v>0</v>
      </c>
      <c r="BI690" s="148">
        <f>IF(N690="nulová",J690,0)</f>
        <v>0</v>
      </c>
      <c r="BJ690" s="12" t="s">
        <v>8</v>
      </c>
      <c r="BK690" s="148">
        <f>ROUND(I690*H690,0)</f>
        <v>0</v>
      </c>
      <c r="BL690" s="12" t="s">
        <v>834</v>
      </c>
      <c r="BM690" s="147" t="s">
        <v>1073</v>
      </c>
    </row>
    <row r="691" spans="2:65" s="150" customFormat="1" x14ac:dyDescent="0.2">
      <c r="B691" s="149"/>
      <c r="D691" s="151" t="s">
        <v>244</v>
      </c>
      <c r="E691" s="152" t="s">
        <v>1</v>
      </c>
      <c r="F691" s="153" t="s">
        <v>1074</v>
      </c>
      <c r="H691" s="154">
        <v>78</v>
      </c>
      <c r="I691" s="5"/>
      <c r="L691" s="149"/>
      <c r="M691" s="155"/>
      <c r="T691" s="156"/>
      <c r="AT691" s="152" t="s">
        <v>244</v>
      </c>
      <c r="AU691" s="152" t="s">
        <v>85</v>
      </c>
      <c r="AV691" s="150" t="s">
        <v>85</v>
      </c>
      <c r="AW691" s="150" t="s">
        <v>33</v>
      </c>
      <c r="AX691" s="150" t="s">
        <v>77</v>
      </c>
      <c r="AY691" s="152" t="s">
        <v>236</v>
      </c>
    </row>
    <row r="692" spans="2:65" s="150" customFormat="1" x14ac:dyDescent="0.2">
      <c r="B692" s="149"/>
      <c r="D692" s="151" t="s">
        <v>244</v>
      </c>
      <c r="E692" s="152" t="s">
        <v>1</v>
      </c>
      <c r="F692" s="153" t="s">
        <v>1075</v>
      </c>
      <c r="H692" s="154">
        <v>17.199000000000002</v>
      </c>
      <c r="I692" s="5"/>
      <c r="L692" s="149"/>
      <c r="M692" s="155"/>
      <c r="T692" s="156"/>
      <c r="AT692" s="152" t="s">
        <v>244</v>
      </c>
      <c r="AU692" s="152" t="s">
        <v>85</v>
      </c>
      <c r="AV692" s="150" t="s">
        <v>85</v>
      </c>
      <c r="AW692" s="150" t="s">
        <v>33</v>
      </c>
      <c r="AX692" s="150" t="s">
        <v>77</v>
      </c>
      <c r="AY692" s="152" t="s">
        <v>236</v>
      </c>
    </row>
    <row r="693" spans="2:65" s="158" customFormat="1" x14ac:dyDescent="0.2">
      <c r="B693" s="157"/>
      <c r="D693" s="151" t="s">
        <v>244</v>
      </c>
      <c r="E693" s="159" t="s">
        <v>1</v>
      </c>
      <c r="F693" s="160" t="s">
        <v>253</v>
      </c>
      <c r="H693" s="161">
        <v>95.198999999999998</v>
      </c>
      <c r="I693" s="6"/>
      <c r="L693" s="157"/>
      <c r="M693" s="162"/>
      <c r="T693" s="163"/>
      <c r="AT693" s="159" t="s">
        <v>244</v>
      </c>
      <c r="AU693" s="159" t="s">
        <v>85</v>
      </c>
      <c r="AV693" s="158" t="s">
        <v>88</v>
      </c>
      <c r="AW693" s="158" t="s">
        <v>33</v>
      </c>
      <c r="AX693" s="158" t="s">
        <v>8</v>
      </c>
      <c r="AY693" s="159" t="s">
        <v>236</v>
      </c>
    </row>
    <row r="694" spans="2:65" s="25" customFormat="1" ht="16.5" customHeight="1" x14ac:dyDescent="0.2">
      <c r="B694" s="24"/>
      <c r="C694" s="164" t="s">
        <v>1076</v>
      </c>
      <c r="D694" s="164" t="s">
        <v>327</v>
      </c>
      <c r="E694" s="165" t="s">
        <v>1077</v>
      </c>
      <c r="F694" s="166" t="s">
        <v>1078</v>
      </c>
      <c r="G694" s="167" t="s">
        <v>241</v>
      </c>
      <c r="H694" s="168">
        <v>5.0410000000000004</v>
      </c>
      <c r="I694" s="7"/>
      <c r="J694" s="169">
        <f>ROUND(I694*H694,0)</f>
        <v>0</v>
      </c>
      <c r="K694" s="166" t="s">
        <v>242</v>
      </c>
      <c r="L694" s="170"/>
      <c r="M694" s="171" t="s">
        <v>1</v>
      </c>
      <c r="N694" s="172" t="s">
        <v>42</v>
      </c>
      <c r="P694" s="145">
        <f>O694*H694</f>
        <v>0</v>
      </c>
      <c r="Q694" s="145">
        <v>0.75</v>
      </c>
      <c r="R694" s="145">
        <f>Q694*H694</f>
        <v>3.7807500000000003</v>
      </c>
      <c r="S694" s="145">
        <v>0</v>
      </c>
      <c r="T694" s="146">
        <f>S694*H694</f>
        <v>0</v>
      </c>
      <c r="AR694" s="147" t="s">
        <v>851</v>
      </c>
      <c r="AT694" s="147" t="s">
        <v>327</v>
      </c>
      <c r="AU694" s="147" t="s">
        <v>85</v>
      </c>
      <c r="AY694" s="12" t="s">
        <v>236</v>
      </c>
      <c r="BE694" s="148">
        <f>IF(N694="základní",J694,0)</f>
        <v>0</v>
      </c>
      <c r="BF694" s="148">
        <f>IF(N694="snížená",J694,0)</f>
        <v>0</v>
      </c>
      <c r="BG694" s="148">
        <f>IF(N694="zákl. přenesená",J694,0)</f>
        <v>0</v>
      </c>
      <c r="BH694" s="148">
        <f>IF(N694="sníž. přenesená",J694,0)</f>
        <v>0</v>
      </c>
      <c r="BI694" s="148">
        <f>IF(N694="nulová",J694,0)</f>
        <v>0</v>
      </c>
      <c r="BJ694" s="12" t="s">
        <v>8</v>
      </c>
      <c r="BK694" s="148">
        <f>ROUND(I694*H694,0)</f>
        <v>0</v>
      </c>
      <c r="BL694" s="12" t="s">
        <v>834</v>
      </c>
      <c r="BM694" s="147" t="s">
        <v>1079</v>
      </c>
    </row>
    <row r="695" spans="2:65" s="150" customFormat="1" x14ac:dyDescent="0.2">
      <c r="B695" s="149"/>
      <c r="D695" s="151" t="s">
        <v>244</v>
      </c>
      <c r="E695" s="152" t="s">
        <v>1</v>
      </c>
      <c r="F695" s="153" t="s">
        <v>1080</v>
      </c>
      <c r="H695" s="154">
        <v>4.0949999999999998</v>
      </c>
      <c r="I695" s="5"/>
      <c r="L695" s="149"/>
      <c r="M695" s="155"/>
      <c r="T695" s="156"/>
      <c r="AT695" s="152" t="s">
        <v>244</v>
      </c>
      <c r="AU695" s="152" t="s">
        <v>85</v>
      </c>
      <c r="AV695" s="150" t="s">
        <v>85</v>
      </c>
      <c r="AW695" s="150" t="s">
        <v>33</v>
      </c>
      <c r="AX695" s="150" t="s">
        <v>77</v>
      </c>
      <c r="AY695" s="152" t="s">
        <v>236</v>
      </c>
    </row>
    <row r="696" spans="2:65" s="150" customFormat="1" x14ac:dyDescent="0.2">
      <c r="B696" s="149"/>
      <c r="D696" s="151" t="s">
        <v>244</v>
      </c>
      <c r="E696" s="152" t="s">
        <v>1</v>
      </c>
      <c r="F696" s="153" t="s">
        <v>1081</v>
      </c>
      <c r="H696" s="154">
        <v>0.94599999999999995</v>
      </c>
      <c r="I696" s="5"/>
      <c r="L696" s="149"/>
      <c r="M696" s="155"/>
      <c r="T696" s="156"/>
      <c r="AT696" s="152" t="s">
        <v>244</v>
      </c>
      <c r="AU696" s="152" t="s">
        <v>85</v>
      </c>
      <c r="AV696" s="150" t="s">
        <v>85</v>
      </c>
      <c r="AW696" s="150" t="s">
        <v>33</v>
      </c>
      <c r="AX696" s="150" t="s">
        <v>77</v>
      </c>
      <c r="AY696" s="152" t="s">
        <v>236</v>
      </c>
    </row>
    <row r="697" spans="2:65" s="158" customFormat="1" x14ac:dyDescent="0.2">
      <c r="B697" s="157"/>
      <c r="D697" s="151" t="s">
        <v>244</v>
      </c>
      <c r="E697" s="159" t="s">
        <v>1</v>
      </c>
      <c r="F697" s="160" t="s">
        <v>253</v>
      </c>
      <c r="H697" s="161">
        <v>5.0410000000000004</v>
      </c>
      <c r="I697" s="6"/>
      <c r="L697" s="157"/>
      <c r="M697" s="162"/>
      <c r="T697" s="163"/>
      <c r="AT697" s="159" t="s">
        <v>244</v>
      </c>
      <c r="AU697" s="159" t="s">
        <v>85</v>
      </c>
      <c r="AV697" s="158" t="s">
        <v>88</v>
      </c>
      <c r="AW697" s="158" t="s">
        <v>33</v>
      </c>
      <c r="AX697" s="158" t="s">
        <v>8</v>
      </c>
      <c r="AY697" s="159" t="s">
        <v>236</v>
      </c>
    </row>
    <row r="698" spans="2:65" s="25" customFormat="1" ht="16.5" customHeight="1" x14ac:dyDescent="0.2">
      <c r="B698" s="24"/>
      <c r="C698" s="137" t="s">
        <v>1082</v>
      </c>
      <c r="D698" s="137" t="s">
        <v>238</v>
      </c>
      <c r="E698" s="138" t="s">
        <v>1083</v>
      </c>
      <c r="F698" s="139" t="s">
        <v>1084</v>
      </c>
      <c r="G698" s="140" t="s">
        <v>312</v>
      </c>
      <c r="H698" s="141">
        <v>5</v>
      </c>
      <c r="I698" s="4"/>
      <c r="J698" s="142">
        <f>ROUND(I698*H698,0)</f>
        <v>0</v>
      </c>
      <c r="K698" s="139" t="s">
        <v>242</v>
      </c>
      <c r="L698" s="24"/>
      <c r="M698" s="143" t="s">
        <v>1</v>
      </c>
      <c r="N698" s="144" t="s">
        <v>42</v>
      </c>
      <c r="P698" s="145">
        <f>O698*H698</f>
        <v>0</v>
      </c>
      <c r="Q698" s="145">
        <v>0</v>
      </c>
      <c r="R698" s="145">
        <f>Q698*H698</f>
        <v>0</v>
      </c>
      <c r="S698" s="145">
        <v>0.2</v>
      </c>
      <c r="T698" s="146">
        <f>S698*H698</f>
        <v>1</v>
      </c>
      <c r="AR698" s="147" t="s">
        <v>834</v>
      </c>
      <c r="AT698" s="147" t="s">
        <v>238</v>
      </c>
      <c r="AU698" s="147" t="s">
        <v>85</v>
      </c>
      <c r="AY698" s="12" t="s">
        <v>236</v>
      </c>
      <c r="BE698" s="148">
        <f>IF(N698="základní",J698,0)</f>
        <v>0</v>
      </c>
      <c r="BF698" s="148">
        <f>IF(N698="snížená",J698,0)</f>
        <v>0</v>
      </c>
      <c r="BG698" s="148">
        <f>IF(N698="zákl. přenesená",J698,0)</f>
        <v>0</v>
      </c>
      <c r="BH698" s="148">
        <f>IF(N698="sníž. přenesená",J698,0)</f>
        <v>0</v>
      </c>
      <c r="BI698" s="148">
        <f>IF(N698="nulová",J698,0)</f>
        <v>0</v>
      </c>
      <c r="BJ698" s="12" t="s">
        <v>8</v>
      </c>
      <c r="BK698" s="148">
        <f>ROUND(I698*H698,0)</f>
        <v>0</v>
      </c>
      <c r="BL698" s="12" t="s">
        <v>834</v>
      </c>
      <c r="BM698" s="147" t="s">
        <v>1085</v>
      </c>
    </row>
    <row r="699" spans="2:65" s="150" customFormat="1" x14ac:dyDescent="0.2">
      <c r="B699" s="149"/>
      <c r="D699" s="151" t="s">
        <v>244</v>
      </c>
      <c r="E699" s="152" t="s">
        <v>1</v>
      </c>
      <c r="F699" s="153" t="s">
        <v>1086</v>
      </c>
      <c r="H699" s="154">
        <v>5</v>
      </c>
      <c r="I699" s="5"/>
      <c r="L699" s="149"/>
      <c r="M699" s="155"/>
      <c r="T699" s="156"/>
      <c r="AT699" s="152" t="s">
        <v>244</v>
      </c>
      <c r="AU699" s="152" t="s">
        <v>85</v>
      </c>
      <c r="AV699" s="150" t="s">
        <v>85</v>
      </c>
      <c r="AW699" s="150" t="s">
        <v>33</v>
      </c>
      <c r="AX699" s="150" t="s">
        <v>8</v>
      </c>
      <c r="AY699" s="152" t="s">
        <v>236</v>
      </c>
    </row>
    <row r="700" spans="2:65" s="25" customFormat="1" ht="24.2" customHeight="1" x14ac:dyDescent="0.2">
      <c r="B700" s="24"/>
      <c r="C700" s="137" t="s">
        <v>1087</v>
      </c>
      <c r="D700" s="137" t="s">
        <v>238</v>
      </c>
      <c r="E700" s="138" t="s">
        <v>1088</v>
      </c>
      <c r="F700" s="139" t="s">
        <v>1089</v>
      </c>
      <c r="G700" s="140" t="s">
        <v>300</v>
      </c>
      <c r="H700" s="141">
        <v>109.036</v>
      </c>
      <c r="I700" s="4"/>
      <c r="J700" s="142">
        <f>ROUND(I700*H700,0)</f>
        <v>0</v>
      </c>
      <c r="K700" s="139" t="s">
        <v>242</v>
      </c>
      <c r="L700" s="24"/>
      <c r="M700" s="143" t="s">
        <v>1</v>
      </c>
      <c r="N700" s="144" t="s">
        <v>42</v>
      </c>
      <c r="P700" s="145">
        <f>O700*H700</f>
        <v>0</v>
      </c>
      <c r="Q700" s="145">
        <v>1.5792E-2</v>
      </c>
      <c r="R700" s="145">
        <f>Q700*H700</f>
        <v>1.721896512</v>
      </c>
      <c r="S700" s="145">
        <v>0</v>
      </c>
      <c r="T700" s="146">
        <f>S700*H700</f>
        <v>0</v>
      </c>
      <c r="AR700" s="147" t="s">
        <v>834</v>
      </c>
      <c r="AT700" s="147" t="s">
        <v>238</v>
      </c>
      <c r="AU700" s="147" t="s">
        <v>85</v>
      </c>
      <c r="AY700" s="12" t="s">
        <v>236</v>
      </c>
      <c r="BE700" s="148">
        <f>IF(N700="základní",J700,0)</f>
        <v>0</v>
      </c>
      <c r="BF700" s="148">
        <f>IF(N700="snížená",J700,0)</f>
        <v>0</v>
      </c>
      <c r="BG700" s="148">
        <f>IF(N700="zákl. přenesená",J700,0)</f>
        <v>0</v>
      </c>
      <c r="BH700" s="148">
        <f>IF(N700="sníž. přenesená",J700,0)</f>
        <v>0</v>
      </c>
      <c r="BI700" s="148">
        <f>IF(N700="nulová",J700,0)</f>
        <v>0</v>
      </c>
      <c r="BJ700" s="12" t="s">
        <v>8</v>
      </c>
      <c r="BK700" s="148">
        <f>ROUND(I700*H700,0)</f>
        <v>0</v>
      </c>
      <c r="BL700" s="12" t="s">
        <v>834</v>
      </c>
      <c r="BM700" s="147" t="s">
        <v>1090</v>
      </c>
    </row>
    <row r="701" spans="2:65" s="150" customFormat="1" x14ac:dyDescent="0.2">
      <c r="B701" s="149"/>
      <c r="D701" s="151" t="s">
        <v>244</v>
      </c>
      <c r="E701" s="152" t="s">
        <v>1</v>
      </c>
      <c r="F701" s="153" t="s">
        <v>1091</v>
      </c>
      <c r="H701" s="154">
        <v>38.509</v>
      </c>
      <c r="I701" s="5"/>
      <c r="L701" s="149"/>
      <c r="M701" s="155"/>
      <c r="T701" s="156"/>
      <c r="AT701" s="152" t="s">
        <v>244</v>
      </c>
      <c r="AU701" s="152" t="s">
        <v>85</v>
      </c>
      <c r="AV701" s="150" t="s">
        <v>85</v>
      </c>
      <c r="AW701" s="150" t="s">
        <v>33</v>
      </c>
      <c r="AX701" s="150" t="s">
        <v>77</v>
      </c>
      <c r="AY701" s="152" t="s">
        <v>236</v>
      </c>
    </row>
    <row r="702" spans="2:65" s="150" customFormat="1" x14ac:dyDescent="0.2">
      <c r="B702" s="149"/>
      <c r="D702" s="151" t="s">
        <v>244</v>
      </c>
      <c r="E702" s="152" t="s">
        <v>1</v>
      </c>
      <c r="F702" s="153" t="s">
        <v>1092</v>
      </c>
      <c r="H702" s="154">
        <v>5.9710000000000001</v>
      </c>
      <c r="I702" s="5"/>
      <c r="L702" s="149"/>
      <c r="M702" s="155"/>
      <c r="T702" s="156"/>
      <c r="AT702" s="152" t="s">
        <v>244</v>
      </c>
      <c r="AU702" s="152" t="s">
        <v>85</v>
      </c>
      <c r="AV702" s="150" t="s">
        <v>85</v>
      </c>
      <c r="AW702" s="150" t="s">
        <v>33</v>
      </c>
      <c r="AX702" s="150" t="s">
        <v>77</v>
      </c>
      <c r="AY702" s="152" t="s">
        <v>236</v>
      </c>
    </row>
    <row r="703" spans="2:65" s="150" customFormat="1" x14ac:dyDescent="0.2">
      <c r="B703" s="149"/>
      <c r="D703" s="151" t="s">
        <v>244</v>
      </c>
      <c r="E703" s="152" t="s">
        <v>1</v>
      </c>
      <c r="F703" s="153" t="s">
        <v>1093</v>
      </c>
      <c r="H703" s="154">
        <v>10.679</v>
      </c>
      <c r="I703" s="5"/>
      <c r="L703" s="149"/>
      <c r="M703" s="155"/>
      <c r="T703" s="156"/>
      <c r="AT703" s="152" t="s">
        <v>244</v>
      </c>
      <c r="AU703" s="152" t="s">
        <v>85</v>
      </c>
      <c r="AV703" s="150" t="s">
        <v>85</v>
      </c>
      <c r="AW703" s="150" t="s">
        <v>33</v>
      </c>
      <c r="AX703" s="150" t="s">
        <v>77</v>
      </c>
      <c r="AY703" s="152" t="s">
        <v>236</v>
      </c>
    </row>
    <row r="704" spans="2:65" s="150" customFormat="1" x14ac:dyDescent="0.2">
      <c r="B704" s="149"/>
      <c r="D704" s="151" t="s">
        <v>244</v>
      </c>
      <c r="E704" s="152" t="s">
        <v>1</v>
      </c>
      <c r="F704" s="153" t="s">
        <v>1094</v>
      </c>
      <c r="H704" s="154">
        <v>3.9830000000000001</v>
      </c>
      <c r="I704" s="5"/>
      <c r="L704" s="149"/>
      <c r="M704" s="155"/>
      <c r="T704" s="156"/>
      <c r="AT704" s="152" t="s">
        <v>244</v>
      </c>
      <c r="AU704" s="152" t="s">
        <v>85</v>
      </c>
      <c r="AV704" s="150" t="s">
        <v>85</v>
      </c>
      <c r="AW704" s="150" t="s">
        <v>33</v>
      </c>
      <c r="AX704" s="150" t="s">
        <v>77</v>
      </c>
      <c r="AY704" s="152" t="s">
        <v>236</v>
      </c>
    </row>
    <row r="705" spans="2:65" s="150" customFormat="1" x14ac:dyDescent="0.2">
      <c r="B705" s="149"/>
      <c r="D705" s="151" t="s">
        <v>244</v>
      </c>
      <c r="E705" s="152" t="s">
        <v>1</v>
      </c>
      <c r="F705" s="153" t="s">
        <v>1095</v>
      </c>
      <c r="H705" s="154">
        <v>7.4320000000000004</v>
      </c>
      <c r="I705" s="5"/>
      <c r="L705" s="149"/>
      <c r="M705" s="155"/>
      <c r="T705" s="156"/>
      <c r="AT705" s="152" t="s">
        <v>244</v>
      </c>
      <c r="AU705" s="152" t="s">
        <v>85</v>
      </c>
      <c r="AV705" s="150" t="s">
        <v>85</v>
      </c>
      <c r="AW705" s="150" t="s">
        <v>33</v>
      </c>
      <c r="AX705" s="150" t="s">
        <v>77</v>
      </c>
      <c r="AY705" s="152" t="s">
        <v>236</v>
      </c>
    </row>
    <row r="706" spans="2:65" s="150" customFormat="1" x14ac:dyDescent="0.2">
      <c r="B706" s="149"/>
      <c r="D706" s="151" t="s">
        <v>244</v>
      </c>
      <c r="E706" s="152" t="s">
        <v>1</v>
      </c>
      <c r="F706" s="153" t="s">
        <v>1096</v>
      </c>
      <c r="H706" s="154">
        <v>7.92</v>
      </c>
      <c r="I706" s="5"/>
      <c r="L706" s="149"/>
      <c r="M706" s="155"/>
      <c r="T706" s="156"/>
      <c r="AT706" s="152" t="s">
        <v>244</v>
      </c>
      <c r="AU706" s="152" t="s">
        <v>85</v>
      </c>
      <c r="AV706" s="150" t="s">
        <v>85</v>
      </c>
      <c r="AW706" s="150" t="s">
        <v>33</v>
      </c>
      <c r="AX706" s="150" t="s">
        <v>77</v>
      </c>
      <c r="AY706" s="152" t="s">
        <v>236</v>
      </c>
    </row>
    <row r="707" spans="2:65" s="150" customFormat="1" x14ac:dyDescent="0.2">
      <c r="B707" s="149"/>
      <c r="D707" s="151" t="s">
        <v>244</v>
      </c>
      <c r="E707" s="152" t="s">
        <v>1</v>
      </c>
      <c r="F707" s="153" t="s">
        <v>1097</v>
      </c>
      <c r="H707" s="154">
        <v>34.542000000000002</v>
      </c>
      <c r="I707" s="5"/>
      <c r="L707" s="149"/>
      <c r="M707" s="155"/>
      <c r="T707" s="156"/>
      <c r="AT707" s="152" t="s">
        <v>244</v>
      </c>
      <c r="AU707" s="152" t="s">
        <v>85</v>
      </c>
      <c r="AV707" s="150" t="s">
        <v>85</v>
      </c>
      <c r="AW707" s="150" t="s">
        <v>33</v>
      </c>
      <c r="AX707" s="150" t="s">
        <v>77</v>
      </c>
      <c r="AY707" s="152" t="s">
        <v>236</v>
      </c>
    </row>
    <row r="708" spans="2:65" s="158" customFormat="1" x14ac:dyDescent="0.2">
      <c r="B708" s="157"/>
      <c r="D708" s="151" t="s">
        <v>244</v>
      </c>
      <c r="E708" s="159" t="s">
        <v>1</v>
      </c>
      <c r="F708" s="160" t="s">
        <v>253</v>
      </c>
      <c r="H708" s="161">
        <v>109.036</v>
      </c>
      <c r="I708" s="6"/>
      <c r="L708" s="157"/>
      <c r="M708" s="162"/>
      <c r="T708" s="163"/>
      <c r="AT708" s="159" t="s">
        <v>244</v>
      </c>
      <c r="AU708" s="159" t="s">
        <v>85</v>
      </c>
      <c r="AV708" s="158" t="s">
        <v>88</v>
      </c>
      <c r="AW708" s="158" t="s">
        <v>33</v>
      </c>
      <c r="AX708" s="158" t="s">
        <v>8</v>
      </c>
      <c r="AY708" s="159" t="s">
        <v>236</v>
      </c>
    </row>
    <row r="709" spans="2:65" s="25" customFormat="1" ht="24.2" customHeight="1" x14ac:dyDescent="0.2">
      <c r="B709" s="24"/>
      <c r="C709" s="137" t="s">
        <v>1098</v>
      </c>
      <c r="D709" s="137" t="s">
        <v>238</v>
      </c>
      <c r="E709" s="138" t="s">
        <v>1099</v>
      </c>
      <c r="F709" s="139" t="s">
        <v>1100</v>
      </c>
      <c r="G709" s="140" t="s">
        <v>300</v>
      </c>
      <c r="H709" s="141">
        <v>38.776000000000003</v>
      </c>
      <c r="I709" s="4"/>
      <c r="J709" s="142">
        <f>ROUND(I709*H709,0)</f>
        <v>0</v>
      </c>
      <c r="K709" s="139" t="s">
        <v>242</v>
      </c>
      <c r="L709" s="24"/>
      <c r="M709" s="143" t="s">
        <v>1</v>
      </c>
      <c r="N709" s="144" t="s">
        <v>42</v>
      </c>
      <c r="P709" s="145">
        <f>O709*H709</f>
        <v>0</v>
      </c>
      <c r="Q709" s="145">
        <v>1.7713599999999999E-2</v>
      </c>
      <c r="R709" s="145">
        <f>Q709*H709</f>
        <v>0.68686255360000004</v>
      </c>
      <c r="S709" s="145">
        <v>0</v>
      </c>
      <c r="T709" s="146">
        <f>S709*H709</f>
        <v>0</v>
      </c>
      <c r="AR709" s="147" t="s">
        <v>834</v>
      </c>
      <c r="AT709" s="147" t="s">
        <v>238</v>
      </c>
      <c r="AU709" s="147" t="s">
        <v>85</v>
      </c>
      <c r="AY709" s="12" t="s">
        <v>236</v>
      </c>
      <c r="BE709" s="148">
        <f>IF(N709="základní",J709,0)</f>
        <v>0</v>
      </c>
      <c r="BF709" s="148">
        <f>IF(N709="snížená",J709,0)</f>
        <v>0</v>
      </c>
      <c r="BG709" s="148">
        <f>IF(N709="zákl. přenesená",J709,0)</f>
        <v>0</v>
      </c>
      <c r="BH709" s="148">
        <f>IF(N709="sníž. přenesená",J709,0)</f>
        <v>0</v>
      </c>
      <c r="BI709" s="148">
        <f>IF(N709="nulová",J709,0)</f>
        <v>0</v>
      </c>
      <c r="BJ709" s="12" t="s">
        <v>8</v>
      </c>
      <c r="BK709" s="148">
        <f>ROUND(I709*H709,0)</f>
        <v>0</v>
      </c>
      <c r="BL709" s="12" t="s">
        <v>834</v>
      </c>
      <c r="BM709" s="147" t="s">
        <v>1101</v>
      </c>
    </row>
    <row r="710" spans="2:65" s="150" customFormat="1" x14ac:dyDescent="0.2">
      <c r="B710" s="149"/>
      <c r="D710" s="151" t="s">
        <v>244</v>
      </c>
      <c r="E710" s="152" t="s">
        <v>1</v>
      </c>
      <c r="F710" s="153" t="s">
        <v>1102</v>
      </c>
      <c r="H710" s="154">
        <v>19.388000000000002</v>
      </c>
      <c r="I710" s="5"/>
      <c r="L710" s="149"/>
      <c r="M710" s="155"/>
      <c r="T710" s="156"/>
      <c r="AT710" s="152" t="s">
        <v>244</v>
      </c>
      <c r="AU710" s="152" t="s">
        <v>85</v>
      </c>
      <c r="AV710" s="150" t="s">
        <v>85</v>
      </c>
      <c r="AW710" s="150" t="s">
        <v>33</v>
      </c>
      <c r="AX710" s="150" t="s">
        <v>77</v>
      </c>
      <c r="AY710" s="152" t="s">
        <v>236</v>
      </c>
    </row>
    <row r="711" spans="2:65" s="158" customFormat="1" x14ac:dyDescent="0.2">
      <c r="B711" s="157"/>
      <c r="D711" s="151" t="s">
        <v>244</v>
      </c>
      <c r="E711" s="159" t="s">
        <v>157</v>
      </c>
      <c r="F711" s="160" t="s">
        <v>1103</v>
      </c>
      <c r="H711" s="161">
        <v>19.388000000000002</v>
      </c>
      <c r="I711" s="6"/>
      <c r="L711" s="157"/>
      <c r="M711" s="162"/>
      <c r="T711" s="163"/>
      <c r="AT711" s="159" t="s">
        <v>244</v>
      </c>
      <c r="AU711" s="159" t="s">
        <v>85</v>
      </c>
      <c r="AV711" s="158" t="s">
        <v>88</v>
      </c>
      <c r="AW711" s="158" t="s">
        <v>33</v>
      </c>
      <c r="AX711" s="158" t="s">
        <v>77</v>
      </c>
      <c r="AY711" s="159" t="s">
        <v>236</v>
      </c>
    </row>
    <row r="712" spans="2:65" s="150" customFormat="1" x14ac:dyDescent="0.2">
      <c r="B712" s="149"/>
      <c r="D712" s="151" t="s">
        <v>244</v>
      </c>
      <c r="E712" s="152" t="s">
        <v>1</v>
      </c>
      <c r="F712" s="153" t="s">
        <v>1104</v>
      </c>
      <c r="H712" s="154">
        <v>38.776000000000003</v>
      </c>
      <c r="I712" s="5"/>
      <c r="L712" s="149"/>
      <c r="M712" s="155"/>
      <c r="T712" s="156"/>
      <c r="AT712" s="152" t="s">
        <v>244</v>
      </c>
      <c r="AU712" s="152" t="s">
        <v>85</v>
      </c>
      <c r="AV712" s="150" t="s">
        <v>85</v>
      </c>
      <c r="AW712" s="150" t="s">
        <v>33</v>
      </c>
      <c r="AX712" s="150" t="s">
        <v>8</v>
      </c>
      <c r="AY712" s="152" t="s">
        <v>236</v>
      </c>
    </row>
    <row r="713" spans="2:65" s="25" customFormat="1" ht="16.5" customHeight="1" x14ac:dyDescent="0.2">
      <c r="B713" s="24"/>
      <c r="C713" s="137" t="s">
        <v>1105</v>
      </c>
      <c r="D713" s="137" t="s">
        <v>238</v>
      </c>
      <c r="E713" s="138" t="s">
        <v>1106</v>
      </c>
      <c r="F713" s="139" t="s">
        <v>1107</v>
      </c>
      <c r="G713" s="140" t="s">
        <v>487</v>
      </c>
      <c r="H713" s="141">
        <v>83.12</v>
      </c>
      <c r="I713" s="4"/>
      <c r="J713" s="142">
        <f>ROUND(I713*H713,0)</f>
        <v>0</v>
      </c>
      <c r="K713" s="139" t="s">
        <v>242</v>
      </c>
      <c r="L713" s="24"/>
      <c r="M713" s="143" t="s">
        <v>1</v>
      </c>
      <c r="N713" s="144" t="s">
        <v>42</v>
      </c>
      <c r="P713" s="145">
        <f>O713*H713</f>
        <v>0</v>
      </c>
      <c r="Q713" s="145">
        <v>1.3004E-5</v>
      </c>
      <c r="R713" s="145">
        <f>Q713*H713</f>
        <v>1.08089248E-3</v>
      </c>
      <c r="S713" s="145">
        <v>0</v>
      </c>
      <c r="T713" s="146">
        <f>S713*H713</f>
        <v>0</v>
      </c>
      <c r="AR713" s="147" t="s">
        <v>834</v>
      </c>
      <c r="AT713" s="147" t="s">
        <v>238</v>
      </c>
      <c r="AU713" s="147" t="s">
        <v>85</v>
      </c>
      <c r="AY713" s="12" t="s">
        <v>236</v>
      </c>
      <c r="BE713" s="148">
        <f>IF(N713="základní",J713,0)</f>
        <v>0</v>
      </c>
      <c r="BF713" s="148">
        <f>IF(N713="snížená",J713,0)</f>
        <v>0</v>
      </c>
      <c r="BG713" s="148">
        <f>IF(N713="zákl. přenesená",J713,0)</f>
        <v>0</v>
      </c>
      <c r="BH713" s="148">
        <f>IF(N713="sníž. přenesená",J713,0)</f>
        <v>0</v>
      </c>
      <c r="BI713" s="148">
        <f>IF(N713="nulová",J713,0)</f>
        <v>0</v>
      </c>
      <c r="BJ713" s="12" t="s">
        <v>8</v>
      </c>
      <c r="BK713" s="148">
        <f>ROUND(I713*H713,0)</f>
        <v>0</v>
      </c>
      <c r="BL713" s="12" t="s">
        <v>834</v>
      </c>
      <c r="BM713" s="147" t="s">
        <v>1108</v>
      </c>
    </row>
    <row r="714" spans="2:65" s="150" customFormat="1" x14ac:dyDescent="0.2">
      <c r="B714" s="149"/>
      <c r="D714" s="151" t="s">
        <v>244</v>
      </c>
      <c r="E714" s="152" t="s">
        <v>1</v>
      </c>
      <c r="F714" s="153" t="s">
        <v>1109</v>
      </c>
      <c r="H714" s="154">
        <v>41.12</v>
      </c>
      <c r="I714" s="5"/>
      <c r="L714" s="149"/>
      <c r="M714" s="155"/>
      <c r="T714" s="156"/>
      <c r="AT714" s="152" t="s">
        <v>244</v>
      </c>
      <c r="AU714" s="152" t="s">
        <v>85</v>
      </c>
      <c r="AV714" s="150" t="s">
        <v>85</v>
      </c>
      <c r="AW714" s="150" t="s">
        <v>33</v>
      </c>
      <c r="AX714" s="150" t="s">
        <v>77</v>
      </c>
      <c r="AY714" s="152" t="s">
        <v>236</v>
      </c>
    </row>
    <row r="715" spans="2:65" s="150" customFormat="1" x14ac:dyDescent="0.2">
      <c r="B715" s="149"/>
      <c r="D715" s="151" t="s">
        <v>244</v>
      </c>
      <c r="E715" s="152" t="s">
        <v>1</v>
      </c>
      <c r="F715" s="153" t="s">
        <v>1110</v>
      </c>
      <c r="H715" s="154">
        <v>42</v>
      </c>
      <c r="I715" s="5"/>
      <c r="L715" s="149"/>
      <c r="M715" s="155"/>
      <c r="T715" s="156"/>
      <c r="AT715" s="152" t="s">
        <v>244</v>
      </c>
      <c r="AU715" s="152" t="s">
        <v>85</v>
      </c>
      <c r="AV715" s="150" t="s">
        <v>85</v>
      </c>
      <c r="AW715" s="150" t="s">
        <v>33</v>
      </c>
      <c r="AX715" s="150" t="s">
        <v>77</v>
      </c>
      <c r="AY715" s="152" t="s">
        <v>236</v>
      </c>
    </row>
    <row r="716" spans="2:65" s="158" customFormat="1" x14ac:dyDescent="0.2">
      <c r="B716" s="157"/>
      <c r="D716" s="151" t="s">
        <v>244</v>
      </c>
      <c r="E716" s="159" t="s">
        <v>160</v>
      </c>
      <c r="F716" s="160" t="s">
        <v>253</v>
      </c>
      <c r="H716" s="161">
        <v>83.12</v>
      </c>
      <c r="I716" s="6"/>
      <c r="L716" s="157"/>
      <c r="M716" s="162"/>
      <c r="T716" s="163"/>
      <c r="AT716" s="159" t="s">
        <v>244</v>
      </c>
      <c r="AU716" s="159" t="s">
        <v>85</v>
      </c>
      <c r="AV716" s="158" t="s">
        <v>88</v>
      </c>
      <c r="AW716" s="158" t="s">
        <v>33</v>
      </c>
      <c r="AX716" s="158" t="s">
        <v>8</v>
      </c>
      <c r="AY716" s="159" t="s">
        <v>236</v>
      </c>
    </row>
    <row r="717" spans="2:65" s="25" customFormat="1" ht="16.5" customHeight="1" x14ac:dyDescent="0.2">
      <c r="B717" s="24"/>
      <c r="C717" s="164" t="s">
        <v>1111</v>
      </c>
      <c r="D717" s="164" t="s">
        <v>327</v>
      </c>
      <c r="E717" s="165" t="s">
        <v>1112</v>
      </c>
      <c r="F717" s="166" t="s">
        <v>1113</v>
      </c>
      <c r="G717" s="167" t="s">
        <v>241</v>
      </c>
      <c r="H717" s="168">
        <v>0.32900000000000001</v>
      </c>
      <c r="I717" s="7"/>
      <c r="J717" s="169">
        <f>ROUND(I717*H717,0)</f>
        <v>0</v>
      </c>
      <c r="K717" s="166" t="s">
        <v>242</v>
      </c>
      <c r="L717" s="170"/>
      <c r="M717" s="171" t="s">
        <v>1</v>
      </c>
      <c r="N717" s="172" t="s">
        <v>42</v>
      </c>
      <c r="P717" s="145">
        <f>O717*H717</f>
        <v>0</v>
      </c>
      <c r="Q717" s="145">
        <v>0.55000000000000004</v>
      </c>
      <c r="R717" s="145">
        <f>Q717*H717</f>
        <v>0.18095000000000003</v>
      </c>
      <c r="S717" s="145">
        <v>0</v>
      </c>
      <c r="T717" s="146">
        <f>S717*H717</f>
        <v>0</v>
      </c>
      <c r="AR717" s="147" t="s">
        <v>851</v>
      </c>
      <c r="AT717" s="147" t="s">
        <v>327</v>
      </c>
      <c r="AU717" s="147" t="s">
        <v>85</v>
      </c>
      <c r="AY717" s="12" t="s">
        <v>236</v>
      </c>
      <c r="BE717" s="148">
        <f>IF(N717="základní",J717,0)</f>
        <v>0</v>
      </c>
      <c r="BF717" s="148">
        <f>IF(N717="snížená",J717,0)</f>
        <v>0</v>
      </c>
      <c r="BG717" s="148">
        <f>IF(N717="zákl. přenesená",J717,0)</f>
        <v>0</v>
      </c>
      <c r="BH717" s="148">
        <f>IF(N717="sníž. přenesená",J717,0)</f>
        <v>0</v>
      </c>
      <c r="BI717" s="148">
        <f>IF(N717="nulová",J717,0)</f>
        <v>0</v>
      </c>
      <c r="BJ717" s="12" t="s">
        <v>8</v>
      </c>
      <c r="BK717" s="148">
        <f>ROUND(I717*H717,0)</f>
        <v>0</v>
      </c>
      <c r="BL717" s="12" t="s">
        <v>834</v>
      </c>
      <c r="BM717" s="147" t="s">
        <v>1114</v>
      </c>
    </row>
    <row r="718" spans="2:65" s="150" customFormat="1" x14ac:dyDescent="0.2">
      <c r="B718" s="149"/>
      <c r="D718" s="151" t="s">
        <v>244</v>
      </c>
      <c r="E718" s="152" t="s">
        <v>1</v>
      </c>
      <c r="F718" s="153" t="s">
        <v>1115</v>
      </c>
      <c r="H718" s="154">
        <v>0.32900000000000001</v>
      </c>
      <c r="I718" s="5"/>
      <c r="L718" s="149"/>
      <c r="M718" s="155"/>
      <c r="T718" s="156"/>
      <c r="AT718" s="152" t="s">
        <v>244</v>
      </c>
      <c r="AU718" s="152" t="s">
        <v>85</v>
      </c>
      <c r="AV718" s="150" t="s">
        <v>85</v>
      </c>
      <c r="AW718" s="150" t="s">
        <v>33</v>
      </c>
      <c r="AX718" s="150" t="s">
        <v>8</v>
      </c>
      <c r="AY718" s="152" t="s">
        <v>236</v>
      </c>
    </row>
    <row r="719" spans="2:65" s="25" customFormat="1" ht="24.2" customHeight="1" x14ac:dyDescent="0.2">
      <c r="B719" s="24"/>
      <c r="C719" s="137" t="s">
        <v>1116</v>
      </c>
      <c r="D719" s="137" t="s">
        <v>238</v>
      </c>
      <c r="E719" s="138" t="s">
        <v>1117</v>
      </c>
      <c r="F719" s="139" t="s">
        <v>1118</v>
      </c>
      <c r="G719" s="140" t="s">
        <v>262</v>
      </c>
      <c r="H719" s="141">
        <v>6.3730000000000002</v>
      </c>
      <c r="I719" s="4"/>
      <c r="J719" s="142">
        <f>ROUND(I719*H719,0)</f>
        <v>0</v>
      </c>
      <c r="K719" s="139" t="s">
        <v>242</v>
      </c>
      <c r="L719" s="24"/>
      <c r="M719" s="143" t="s">
        <v>1</v>
      </c>
      <c r="N719" s="144" t="s">
        <v>42</v>
      </c>
      <c r="P719" s="145">
        <f>O719*H719</f>
        <v>0</v>
      </c>
      <c r="Q719" s="145">
        <v>0</v>
      </c>
      <c r="R719" s="145">
        <f>Q719*H719</f>
        <v>0</v>
      </c>
      <c r="S719" s="145">
        <v>0</v>
      </c>
      <c r="T719" s="146">
        <f>S719*H719</f>
        <v>0</v>
      </c>
      <c r="AR719" s="147" t="s">
        <v>834</v>
      </c>
      <c r="AT719" s="147" t="s">
        <v>238</v>
      </c>
      <c r="AU719" s="147" t="s">
        <v>85</v>
      </c>
      <c r="AY719" s="12" t="s">
        <v>236</v>
      </c>
      <c r="BE719" s="148">
        <f>IF(N719="základní",J719,0)</f>
        <v>0</v>
      </c>
      <c r="BF719" s="148">
        <f>IF(N719="snížená",J719,0)</f>
        <v>0</v>
      </c>
      <c r="BG719" s="148">
        <f>IF(N719="zákl. přenesená",J719,0)</f>
        <v>0</v>
      </c>
      <c r="BH719" s="148">
        <f>IF(N719="sníž. přenesená",J719,0)</f>
        <v>0</v>
      </c>
      <c r="BI719" s="148">
        <f>IF(N719="nulová",J719,0)</f>
        <v>0</v>
      </c>
      <c r="BJ719" s="12" t="s">
        <v>8</v>
      </c>
      <c r="BK719" s="148">
        <f>ROUND(I719*H719,0)</f>
        <v>0</v>
      </c>
      <c r="BL719" s="12" t="s">
        <v>834</v>
      </c>
      <c r="BM719" s="147" t="s">
        <v>1119</v>
      </c>
    </row>
    <row r="720" spans="2:65" s="126" customFormat="1" ht="22.9" customHeight="1" x14ac:dyDescent="0.2">
      <c r="B720" s="125"/>
      <c r="D720" s="127" t="s">
        <v>76</v>
      </c>
      <c r="E720" s="135" t="s">
        <v>1120</v>
      </c>
      <c r="F720" s="135" t="s">
        <v>1121</v>
      </c>
      <c r="I720" s="3"/>
      <c r="J720" s="136">
        <f>BK720</f>
        <v>0</v>
      </c>
      <c r="L720" s="125"/>
      <c r="M720" s="130"/>
      <c r="P720" s="131">
        <f>SUM(P721:P743)</f>
        <v>0</v>
      </c>
      <c r="R720" s="131">
        <f>SUM(R721:R743)</f>
        <v>2.6223208335999999</v>
      </c>
      <c r="T720" s="132">
        <f>SUM(T721:T743)</f>
        <v>0</v>
      </c>
      <c r="AR720" s="127" t="s">
        <v>85</v>
      </c>
      <c r="AT720" s="133" t="s">
        <v>76</v>
      </c>
      <c r="AU720" s="133" t="s">
        <v>8</v>
      </c>
      <c r="AY720" s="127" t="s">
        <v>236</v>
      </c>
      <c r="BK720" s="134">
        <f>SUM(BK721:BK743)</f>
        <v>0</v>
      </c>
    </row>
    <row r="721" spans="2:65" s="25" customFormat="1" ht="21.75" customHeight="1" x14ac:dyDescent="0.2">
      <c r="B721" s="24"/>
      <c r="C721" s="137" t="s">
        <v>1122</v>
      </c>
      <c r="D721" s="137" t="s">
        <v>238</v>
      </c>
      <c r="E721" s="138" t="s">
        <v>1123</v>
      </c>
      <c r="F721" s="139" t="s">
        <v>1124</v>
      </c>
      <c r="G721" s="140" t="s">
        <v>300</v>
      </c>
      <c r="H721" s="141">
        <v>1.32</v>
      </c>
      <c r="I721" s="4"/>
      <c r="J721" s="142">
        <f>ROUND(I721*H721,0)</f>
        <v>0</v>
      </c>
      <c r="K721" s="139" t="s">
        <v>242</v>
      </c>
      <c r="L721" s="24"/>
      <c r="M721" s="143" t="s">
        <v>1</v>
      </c>
      <c r="N721" s="144" t="s">
        <v>42</v>
      </c>
      <c r="P721" s="145">
        <f>O721*H721</f>
        <v>0</v>
      </c>
      <c r="Q721" s="145">
        <v>0</v>
      </c>
      <c r="R721" s="145">
        <f>Q721*H721</f>
        <v>0</v>
      </c>
      <c r="S721" s="145">
        <v>0</v>
      </c>
      <c r="T721" s="146">
        <f>S721*H721</f>
        <v>0</v>
      </c>
      <c r="AR721" s="147" t="s">
        <v>834</v>
      </c>
      <c r="AT721" s="147" t="s">
        <v>238</v>
      </c>
      <c r="AU721" s="147" t="s">
        <v>85</v>
      </c>
      <c r="AY721" s="12" t="s">
        <v>236</v>
      </c>
      <c r="BE721" s="148">
        <f>IF(N721="základní",J721,0)</f>
        <v>0</v>
      </c>
      <c r="BF721" s="148">
        <f>IF(N721="snížená",J721,0)</f>
        <v>0</v>
      </c>
      <c r="BG721" s="148">
        <f>IF(N721="zákl. přenesená",J721,0)</f>
        <v>0</v>
      </c>
      <c r="BH721" s="148">
        <f>IF(N721="sníž. přenesená",J721,0)</f>
        <v>0</v>
      </c>
      <c r="BI721" s="148">
        <f>IF(N721="nulová",J721,0)</f>
        <v>0</v>
      </c>
      <c r="BJ721" s="12" t="s">
        <v>8</v>
      </c>
      <c r="BK721" s="148">
        <f>ROUND(I721*H721,0)</f>
        <v>0</v>
      </c>
      <c r="BL721" s="12" t="s">
        <v>834</v>
      </c>
      <c r="BM721" s="147" t="s">
        <v>1125</v>
      </c>
    </row>
    <row r="722" spans="2:65" s="150" customFormat="1" x14ac:dyDescent="0.2">
      <c r="B722" s="149"/>
      <c r="D722" s="151" t="s">
        <v>244</v>
      </c>
      <c r="E722" s="152" t="s">
        <v>1</v>
      </c>
      <c r="F722" s="153" t="s">
        <v>1126</v>
      </c>
      <c r="H722" s="154">
        <v>1.32</v>
      </c>
      <c r="I722" s="5"/>
      <c r="L722" s="149"/>
      <c r="M722" s="155"/>
      <c r="T722" s="156"/>
      <c r="AT722" s="152" t="s">
        <v>244</v>
      </c>
      <c r="AU722" s="152" t="s">
        <v>85</v>
      </c>
      <c r="AV722" s="150" t="s">
        <v>85</v>
      </c>
      <c r="AW722" s="150" t="s">
        <v>33</v>
      </c>
      <c r="AX722" s="150" t="s">
        <v>8</v>
      </c>
      <c r="AY722" s="152" t="s">
        <v>236</v>
      </c>
    </row>
    <row r="723" spans="2:65" s="25" customFormat="1" ht="24.2" customHeight="1" x14ac:dyDescent="0.2">
      <c r="B723" s="24"/>
      <c r="C723" s="164" t="s">
        <v>1127</v>
      </c>
      <c r="D723" s="164" t="s">
        <v>327</v>
      </c>
      <c r="E723" s="165" t="s">
        <v>1128</v>
      </c>
      <c r="F723" s="166" t="s">
        <v>1129</v>
      </c>
      <c r="G723" s="167" t="s">
        <v>300</v>
      </c>
      <c r="H723" s="168">
        <v>1.3460000000000001</v>
      </c>
      <c r="I723" s="7"/>
      <c r="J723" s="169">
        <f>ROUND(I723*H723,0)</f>
        <v>0</v>
      </c>
      <c r="K723" s="166" t="s">
        <v>242</v>
      </c>
      <c r="L723" s="170"/>
      <c r="M723" s="171" t="s">
        <v>1</v>
      </c>
      <c r="N723" s="172" t="s">
        <v>42</v>
      </c>
      <c r="P723" s="145">
        <f>O723*H723</f>
        <v>0</v>
      </c>
      <c r="Q723" s="145">
        <v>2.0999999999999999E-3</v>
      </c>
      <c r="R723" s="145">
        <f>Q723*H723</f>
        <v>2.8265999999999999E-3</v>
      </c>
      <c r="S723" s="145">
        <v>0</v>
      </c>
      <c r="T723" s="146">
        <f>S723*H723</f>
        <v>0</v>
      </c>
      <c r="AR723" s="147" t="s">
        <v>851</v>
      </c>
      <c r="AT723" s="147" t="s">
        <v>327</v>
      </c>
      <c r="AU723" s="147" t="s">
        <v>85</v>
      </c>
      <c r="AY723" s="12" t="s">
        <v>236</v>
      </c>
      <c r="BE723" s="148">
        <f>IF(N723="základní",J723,0)</f>
        <v>0</v>
      </c>
      <c r="BF723" s="148">
        <f>IF(N723="snížená",J723,0)</f>
        <v>0</v>
      </c>
      <c r="BG723" s="148">
        <f>IF(N723="zákl. přenesená",J723,0)</f>
        <v>0</v>
      </c>
      <c r="BH723" s="148">
        <f>IF(N723="sníž. přenesená",J723,0)</f>
        <v>0</v>
      </c>
      <c r="BI723" s="148">
        <f>IF(N723="nulová",J723,0)</f>
        <v>0</v>
      </c>
      <c r="BJ723" s="12" t="s">
        <v>8</v>
      </c>
      <c r="BK723" s="148">
        <f>ROUND(I723*H723,0)</f>
        <v>0</v>
      </c>
      <c r="BL723" s="12" t="s">
        <v>834</v>
      </c>
      <c r="BM723" s="147" t="s">
        <v>1130</v>
      </c>
    </row>
    <row r="724" spans="2:65" s="150" customFormat="1" x14ac:dyDescent="0.2">
      <c r="B724" s="149"/>
      <c r="D724" s="151" t="s">
        <v>244</v>
      </c>
      <c r="E724" s="152" t="s">
        <v>1</v>
      </c>
      <c r="F724" s="153" t="s">
        <v>1131</v>
      </c>
      <c r="H724" s="154">
        <v>1.3460000000000001</v>
      </c>
      <c r="I724" s="5"/>
      <c r="L724" s="149"/>
      <c r="M724" s="155"/>
      <c r="T724" s="156"/>
      <c r="AT724" s="152" t="s">
        <v>244</v>
      </c>
      <c r="AU724" s="152" t="s">
        <v>85</v>
      </c>
      <c r="AV724" s="150" t="s">
        <v>85</v>
      </c>
      <c r="AW724" s="150" t="s">
        <v>33</v>
      </c>
      <c r="AX724" s="150" t="s">
        <v>8</v>
      </c>
      <c r="AY724" s="152" t="s">
        <v>236</v>
      </c>
    </row>
    <row r="725" spans="2:65" s="25" customFormat="1" ht="24.2" customHeight="1" x14ac:dyDescent="0.2">
      <c r="B725" s="24"/>
      <c r="C725" s="137" t="s">
        <v>1132</v>
      </c>
      <c r="D725" s="137" t="s">
        <v>238</v>
      </c>
      <c r="E725" s="138" t="s">
        <v>1133</v>
      </c>
      <c r="F725" s="139" t="s">
        <v>1134</v>
      </c>
      <c r="G725" s="140" t="s">
        <v>300</v>
      </c>
      <c r="H725" s="141">
        <v>102.48</v>
      </c>
      <c r="I725" s="4"/>
      <c r="J725" s="142">
        <f>ROUND(I725*H725,0)</f>
        <v>0</v>
      </c>
      <c r="K725" s="139" t="s">
        <v>1</v>
      </c>
      <c r="L725" s="24"/>
      <c r="M725" s="143" t="s">
        <v>1</v>
      </c>
      <c r="N725" s="144" t="s">
        <v>42</v>
      </c>
      <c r="P725" s="145">
        <f>O725*H725</f>
        <v>0</v>
      </c>
      <c r="Q725" s="145">
        <v>1.691382E-2</v>
      </c>
      <c r="R725" s="145">
        <f>Q725*H725</f>
        <v>1.7333282736</v>
      </c>
      <c r="S725" s="145">
        <v>0</v>
      </c>
      <c r="T725" s="146">
        <f>S725*H725</f>
        <v>0</v>
      </c>
      <c r="AR725" s="147" t="s">
        <v>834</v>
      </c>
      <c r="AT725" s="147" t="s">
        <v>238</v>
      </c>
      <c r="AU725" s="147" t="s">
        <v>85</v>
      </c>
      <c r="AY725" s="12" t="s">
        <v>236</v>
      </c>
      <c r="BE725" s="148">
        <f>IF(N725="základní",J725,0)</f>
        <v>0</v>
      </c>
      <c r="BF725" s="148">
        <f>IF(N725="snížená",J725,0)</f>
        <v>0</v>
      </c>
      <c r="BG725" s="148">
        <f>IF(N725="zákl. přenesená",J725,0)</f>
        <v>0</v>
      </c>
      <c r="BH725" s="148">
        <f>IF(N725="sníž. přenesená",J725,0)</f>
        <v>0</v>
      </c>
      <c r="BI725" s="148">
        <f>IF(N725="nulová",J725,0)</f>
        <v>0</v>
      </c>
      <c r="BJ725" s="12" t="s">
        <v>8</v>
      </c>
      <c r="BK725" s="148">
        <f>ROUND(I725*H725,0)</f>
        <v>0</v>
      </c>
      <c r="BL725" s="12" t="s">
        <v>834</v>
      </c>
      <c r="BM725" s="147" t="s">
        <v>1135</v>
      </c>
    </row>
    <row r="726" spans="2:65" s="150" customFormat="1" x14ac:dyDescent="0.2">
      <c r="B726" s="149"/>
      <c r="D726" s="151" t="s">
        <v>244</v>
      </c>
      <c r="E726" s="152" t="s">
        <v>1</v>
      </c>
      <c r="F726" s="153" t="s">
        <v>1136</v>
      </c>
      <c r="H726" s="154">
        <v>73.84</v>
      </c>
      <c r="I726" s="5"/>
      <c r="L726" s="149"/>
      <c r="M726" s="155"/>
      <c r="T726" s="156"/>
      <c r="AT726" s="152" t="s">
        <v>244</v>
      </c>
      <c r="AU726" s="152" t="s">
        <v>85</v>
      </c>
      <c r="AV726" s="150" t="s">
        <v>85</v>
      </c>
      <c r="AW726" s="150" t="s">
        <v>33</v>
      </c>
      <c r="AX726" s="150" t="s">
        <v>77</v>
      </c>
      <c r="AY726" s="152" t="s">
        <v>236</v>
      </c>
    </row>
    <row r="727" spans="2:65" s="158" customFormat="1" x14ac:dyDescent="0.2">
      <c r="B727" s="157"/>
      <c r="D727" s="151" t="s">
        <v>244</v>
      </c>
      <c r="E727" s="159" t="s">
        <v>163</v>
      </c>
      <c r="F727" s="160" t="s">
        <v>253</v>
      </c>
      <c r="H727" s="161">
        <v>73.84</v>
      </c>
      <c r="I727" s="6"/>
      <c r="L727" s="157"/>
      <c r="M727" s="162"/>
      <c r="T727" s="163"/>
      <c r="AT727" s="159" t="s">
        <v>244</v>
      </c>
      <c r="AU727" s="159" t="s">
        <v>85</v>
      </c>
      <c r="AV727" s="158" t="s">
        <v>88</v>
      </c>
      <c r="AW727" s="158" t="s">
        <v>33</v>
      </c>
      <c r="AX727" s="158" t="s">
        <v>77</v>
      </c>
      <c r="AY727" s="159" t="s">
        <v>236</v>
      </c>
    </row>
    <row r="728" spans="2:65" s="150" customFormat="1" x14ac:dyDescent="0.2">
      <c r="B728" s="149"/>
      <c r="D728" s="151" t="s">
        <v>244</v>
      </c>
      <c r="E728" s="152" t="s">
        <v>1</v>
      </c>
      <c r="F728" s="153" t="s">
        <v>1137</v>
      </c>
      <c r="H728" s="154">
        <v>28.64</v>
      </c>
      <c r="I728" s="5"/>
      <c r="L728" s="149"/>
      <c r="M728" s="155"/>
      <c r="T728" s="156"/>
      <c r="AT728" s="152" t="s">
        <v>244</v>
      </c>
      <c r="AU728" s="152" t="s">
        <v>85</v>
      </c>
      <c r="AV728" s="150" t="s">
        <v>85</v>
      </c>
      <c r="AW728" s="150" t="s">
        <v>33</v>
      </c>
      <c r="AX728" s="150" t="s">
        <v>77</v>
      </c>
      <c r="AY728" s="152" t="s">
        <v>236</v>
      </c>
    </row>
    <row r="729" spans="2:65" s="158" customFormat="1" x14ac:dyDescent="0.2">
      <c r="B729" s="157"/>
      <c r="D729" s="151" t="s">
        <v>244</v>
      </c>
      <c r="E729" s="159" t="s">
        <v>1138</v>
      </c>
      <c r="F729" s="160" t="s">
        <v>253</v>
      </c>
      <c r="H729" s="161">
        <v>28.64</v>
      </c>
      <c r="I729" s="6"/>
      <c r="L729" s="157"/>
      <c r="M729" s="162"/>
      <c r="T729" s="163"/>
      <c r="AT729" s="159" t="s">
        <v>244</v>
      </c>
      <c r="AU729" s="159" t="s">
        <v>85</v>
      </c>
      <c r="AV729" s="158" t="s">
        <v>88</v>
      </c>
      <c r="AW729" s="158" t="s">
        <v>33</v>
      </c>
      <c r="AX729" s="158" t="s">
        <v>77</v>
      </c>
      <c r="AY729" s="159" t="s">
        <v>236</v>
      </c>
    </row>
    <row r="730" spans="2:65" s="174" customFormat="1" x14ac:dyDescent="0.2">
      <c r="B730" s="173"/>
      <c r="D730" s="151" t="s">
        <v>244</v>
      </c>
      <c r="E730" s="175" t="s">
        <v>1</v>
      </c>
      <c r="F730" s="176" t="s">
        <v>371</v>
      </c>
      <c r="H730" s="177">
        <v>102.48</v>
      </c>
      <c r="I730" s="8"/>
      <c r="L730" s="173"/>
      <c r="M730" s="178"/>
      <c r="T730" s="179"/>
      <c r="AT730" s="175" t="s">
        <v>244</v>
      </c>
      <c r="AU730" s="175" t="s">
        <v>85</v>
      </c>
      <c r="AV730" s="174" t="s">
        <v>91</v>
      </c>
      <c r="AW730" s="174" t="s">
        <v>33</v>
      </c>
      <c r="AX730" s="174" t="s">
        <v>8</v>
      </c>
      <c r="AY730" s="175" t="s">
        <v>236</v>
      </c>
    </row>
    <row r="731" spans="2:65" s="25" customFormat="1" ht="16.5" customHeight="1" x14ac:dyDescent="0.2">
      <c r="B731" s="24"/>
      <c r="C731" s="137" t="s">
        <v>1139</v>
      </c>
      <c r="D731" s="137" t="s">
        <v>238</v>
      </c>
      <c r="E731" s="138" t="s">
        <v>1140</v>
      </c>
      <c r="F731" s="139" t="s">
        <v>1141</v>
      </c>
      <c r="G731" s="140" t="s">
        <v>300</v>
      </c>
      <c r="H731" s="141">
        <v>73.84</v>
      </c>
      <c r="I731" s="4"/>
      <c r="J731" s="142">
        <f>ROUND(I731*H731,0)</f>
        <v>0</v>
      </c>
      <c r="K731" s="139" t="s">
        <v>242</v>
      </c>
      <c r="L731" s="24"/>
      <c r="M731" s="143" t="s">
        <v>1</v>
      </c>
      <c r="N731" s="144" t="s">
        <v>42</v>
      </c>
      <c r="P731" s="145">
        <f>O731*H731</f>
        <v>0</v>
      </c>
      <c r="Q731" s="145">
        <v>0</v>
      </c>
      <c r="R731" s="145">
        <f>Q731*H731</f>
        <v>0</v>
      </c>
      <c r="S731" s="145">
        <v>0</v>
      </c>
      <c r="T731" s="146">
        <f>S731*H731</f>
        <v>0</v>
      </c>
      <c r="AR731" s="147" t="s">
        <v>834</v>
      </c>
      <c r="AT731" s="147" t="s">
        <v>238</v>
      </c>
      <c r="AU731" s="147" t="s">
        <v>85</v>
      </c>
      <c r="AY731" s="12" t="s">
        <v>236</v>
      </c>
      <c r="BE731" s="148">
        <f>IF(N731="základní",J731,0)</f>
        <v>0</v>
      </c>
      <c r="BF731" s="148">
        <f>IF(N731="snížená",J731,0)</f>
        <v>0</v>
      </c>
      <c r="BG731" s="148">
        <f>IF(N731="zákl. přenesená",J731,0)</f>
        <v>0</v>
      </c>
      <c r="BH731" s="148">
        <f>IF(N731="sníž. přenesená",J731,0)</f>
        <v>0</v>
      </c>
      <c r="BI731" s="148">
        <f>IF(N731="nulová",J731,0)</f>
        <v>0</v>
      </c>
      <c r="BJ731" s="12" t="s">
        <v>8</v>
      </c>
      <c r="BK731" s="148">
        <f>ROUND(I731*H731,0)</f>
        <v>0</v>
      </c>
      <c r="BL731" s="12" t="s">
        <v>834</v>
      </c>
      <c r="BM731" s="147" t="s">
        <v>1142</v>
      </c>
    </row>
    <row r="732" spans="2:65" s="150" customFormat="1" x14ac:dyDescent="0.2">
      <c r="B732" s="149"/>
      <c r="D732" s="151" t="s">
        <v>244</v>
      </c>
      <c r="E732" s="152" t="s">
        <v>1</v>
      </c>
      <c r="F732" s="153" t="s">
        <v>1143</v>
      </c>
      <c r="H732" s="154">
        <v>73.84</v>
      </c>
      <c r="I732" s="5"/>
      <c r="L732" s="149"/>
      <c r="M732" s="155"/>
      <c r="T732" s="156"/>
      <c r="AT732" s="152" t="s">
        <v>244</v>
      </c>
      <c r="AU732" s="152" t="s">
        <v>85</v>
      </c>
      <c r="AV732" s="150" t="s">
        <v>85</v>
      </c>
      <c r="AW732" s="150" t="s">
        <v>33</v>
      </c>
      <c r="AX732" s="150" t="s">
        <v>8</v>
      </c>
      <c r="AY732" s="152" t="s">
        <v>236</v>
      </c>
    </row>
    <row r="733" spans="2:65" s="25" customFormat="1" ht="24.2" customHeight="1" x14ac:dyDescent="0.2">
      <c r="B733" s="24"/>
      <c r="C733" s="164" t="s">
        <v>1144</v>
      </c>
      <c r="D733" s="164" t="s">
        <v>327</v>
      </c>
      <c r="E733" s="165" t="s">
        <v>1145</v>
      </c>
      <c r="F733" s="166" t="s">
        <v>1146</v>
      </c>
      <c r="G733" s="167" t="s">
        <v>300</v>
      </c>
      <c r="H733" s="168">
        <v>81.224000000000004</v>
      </c>
      <c r="I733" s="7"/>
      <c r="J733" s="169">
        <f>ROUND(I733*H733,0)</f>
        <v>0</v>
      </c>
      <c r="K733" s="166" t="s">
        <v>242</v>
      </c>
      <c r="L733" s="170"/>
      <c r="M733" s="171" t="s">
        <v>1</v>
      </c>
      <c r="N733" s="172" t="s">
        <v>42</v>
      </c>
      <c r="P733" s="145">
        <f>O733*H733</f>
        <v>0</v>
      </c>
      <c r="Q733" s="145">
        <v>1.7000000000000001E-4</v>
      </c>
      <c r="R733" s="145">
        <f>Q733*H733</f>
        <v>1.3808080000000002E-2</v>
      </c>
      <c r="S733" s="145">
        <v>0</v>
      </c>
      <c r="T733" s="146">
        <f>S733*H733</f>
        <v>0</v>
      </c>
      <c r="AR733" s="147" t="s">
        <v>851</v>
      </c>
      <c r="AT733" s="147" t="s">
        <v>327</v>
      </c>
      <c r="AU733" s="147" t="s">
        <v>85</v>
      </c>
      <c r="AY733" s="12" t="s">
        <v>236</v>
      </c>
      <c r="BE733" s="148">
        <f>IF(N733="základní",J733,0)</f>
        <v>0</v>
      </c>
      <c r="BF733" s="148">
        <f>IF(N733="snížená",J733,0)</f>
        <v>0</v>
      </c>
      <c r="BG733" s="148">
        <f>IF(N733="zákl. přenesená",J733,0)</f>
        <v>0</v>
      </c>
      <c r="BH733" s="148">
        <f>IF(N733="sníž. přenesená",J733,0)</f>
        <v>0</v>
      </c>
      <c r="BI733" s="148">
        <f>IF(N733="nulová",J733,0)</f>
        <v>0</v>
      </c>
      <c r="BJ733" s="12" t="s">
        <v>8</v>
      </c>
      <c r="BK733" s="148">
        <f>ROUND(I733*H733,0)</f>
        <v>0</v>
      </c>
      <c r="BL733" s="12" t="s">
        <v>834</v>
      </c>
      <c r="BM733" s="147" t="s">
        <v>1147</v>
      </c>
    </row>
    <row r="734" spans="2:65" s="150" customFormat="1" x14ac:dyDescent="0.2">
      <c r="B734" s="149"/>
      <c r="D734" s="151" t="s">
        <v>244</v>
      </c>
      <c r="E734" s="152" t="s">
        <v>1</v>
      </c>
      <c r="F734" s="153" t="s">
        <v>1148</v>
      </c>
      <c r="H734" s="154">
        <v>81.224000000000004</v>
      </c>
      <c r="I734" s="5"/>
      <c r="L734" s="149"/>
      <c r="M734" s="155"/>
      <c r="T734" s="156"/>
      <c r="AT734" s="152" t="s">
        <v>244</v>
      </c>
      <c r="AU734" s="152" t="s">
        <v>85</v>
      </c>
      <c r="AV734" s="150" t="s">
        <v>85</v>
      </c>
      <c r="AW734" s="150" t="s">
        <v>33</v>
      </c>
      <c r="AX734" s="150" t="s">
        <v>8</v>
      </c>
      <c r="AY734" s="152" t="s">
        <v>236</v>
      </c>
    </row>
    <row r="735" spans="2:65" s="25" customFormat="1" ht="24.2" customHeight="1" x14ac:dyDescent="0.2">
      <c r="B735" s="24"/>
      <c r="C735" s="164" t="s">
        <v>1149</v>
      </c>
      <c r="D735" s="164" t="s">
        <v>327</v>
      </c>
      <c r="E735" s="165" t="s">
        <v>1150</v>
      </c>
      <c r="F735" s="166" t="s">
        <v>1151</v>
      </c>
      <c r="G735" s="167" t="s">
        <v>487</v>
      </c>
      <c r="H735" s="168">
        <v>81.224000000000004</v>
      </c>
      <c r="I735" s="7"/>
      <c r="J735" s="169">
        <f>ROUND(I735*H735,0)</f>
        <v>0</v>
      </c>
      <c r="K735" s="166" t="s">
        <v>242</v>
      </c>
      <c r="L735" s="170"/>
      <c r="M735" s="171" t="s">
        <v>1</v>
      </c>
      <c r="N735" s="172" t="s">
        <v>42</v>
      </c>
      <c r="P735" s="145">
        <f>O735*H735</f>
        <v>0</v>
      </c>
      <c r="Q735" s="145">
        <v>2.0000000000000002E-5</v>
      </c>
      <c r="R735" s="145">
        <f>Q735*H735</f>
        <v>1.6244800000000002E-3</v>
      </c>
      <c r="S735" s="145">
        <v>0</v>
      </c>
      <c r="T735" s="146">
        <f>S735*H735</f>
        <v>0</v>
      </c>
      <c r="AR735" s="147" t="s">
        <v>851</v>
      </c>
      <c r="AT735" s="147" t="s">
        <v>327</v>
      </c>
      <c r="AU735" s="147" t="s">
        <v>85</v>
      </c>
      <c r="AY735" s="12" t="s">
        <v>236</v>
      </c>
      <c r="BE735" s="148">
        <f>IF(N735="základní",J735,0)</f>
        <v>0</v>
      </c>
      <c r="BF735" s="148">
        <f>IF(N735="snížená",J735,0)</f>
        <v>0</v>
      </c>
      <c r="BG735" s="148">
        <f>IF(N735="zákl. přenesená",J735,0)</f>
        <v>0</v>
      </c>
      <c r="BH735" s="148">
        <f>IF(N735="sníž. přenesená",J735,0)</f>
        <v>0</v>
      </c>
      <c r="BI735" s="148">
        <f>IF(N735="nulová",J735,0)</f>
        <v>0</v>
      </c>
      <c r="BJ735" s="12" t="s">
        <v>8</v>
      </c>
      <c r="BK735" s="148">
        <f>ROUND(I735*H735,0)</f>
        <v>0</v>
      </c>
      <c r="BL735" s="12" t="s">
        <v>834</v>
      </c>
      <c r="BM735" s="147" t="s">
        <v>1152</v>
      </c>
    </row>
    <row r="736" spans="2:65" s="150" customFormat="1" x14ac:dyDescent="0.2">
      <c r="B736" s="149"/>
      <c r="D736" s="151" t="s">
        <v>244</v>
      </c>
      <c r="E736" s="152" t="s">
        <v>1</v>
      </c>
      <c r="F736" s="153" t="s">
        <v>1153</v>
      </c>
      <c r="H736" s="154">
        <v>81.224000000000004</v>
      </c>
      <c r="I736" s="5"/>
      <c r="L736" s="149"/>
      <c r="M736" s="155"/>
      <c r="T736" s="156"/>
      <c r="AT736" s="152" t="s">
        <v>244</v>
      </c>
      <c r="AU736" s="152" t="s">
        <v>85</v>
      </c>
      <c r="AV736" s="150" t="s">
        <v>85</v>
      </c>
      <c r="AW736" s="150" t="s">
        <v>33</v>
      </c>
      <c r="AX736" s="150" t="s">
        <v>8</v>
      </c>
      <c r="AY736" s="152" t="s">
        <v>236</v>
      </c>
    </row>
    <row r="737" spans="2:65" s="25" customFormat="1" ht="21.75" customHeight="1" x14ac:dyDescent="0.2">
      <c r="B737" s="24"/>
      <c r="C737" s="137" t="s">
        <v>1154</v>
      </c>
      <c r="D737" s="137" t="s">
        <v>238</v>
      </c>
      <c r="E737" s="138" t="s">
        <v>1155</v>
      </c>
      <c r="F737" s="139" t="s">
        <v>1156</v>
      </c>
      <c r="G737" s="140" t="s">
        <v>300</v>
      </c>
      <c r="H737" s="141">
        <v>147.68</v>
      </c>
      <c r="I737" s="4"/>
      <c r="J737" s="142">
        <f>ROUND(I737*H737,0)</f>
        <v>0</v>
      </c>
      <c r="K737" s="139" t="s">
        <v>242</v>
      </c>
      <c r="L737" s="24"/>
      <c r="M737" s="143" t="s">
        <v>1</v>
      </c>
      <c r="N737" s="144" t="s">
        <v>42</v>
      </c>
      <c r="P737" s="145">
        <f>O737*H737</f>
        <v>0</v>
      </c>
      <c r="Q737" s="145">
        <v>0</v>
      </c>
      <c r="R737" s="145">
        <f>Q737*H737</f>
        <v>0</v>
      </c>
      <c r="S737" s="145">
        <v>0</v>
      </c>
      <c r="T737" s="146">
        <f>S737*H737</f>
        <v>0</v>
      </c>
      <c r="AR737" s="147" t="s">
        <v>834</v>
      </c>
      <c r="AT737" s="147" t="s">
        <v>238</v>
      </c>
      <c r="AU737" s="147" t="s">
        <v>85</v>
      </c>
      <c r="AY737" s="12" t="s">
        <v>236</v>
      </c>
      <c r="BE737" s="148">
        <f>IF(N737="základní",J737,0)</f>
        <v>0</v>
      </c>
      <c r="BF737" s="148">
        <f>IF(N737="snížená",J737,0)</f>
        <v>0</v>
      </c>
      <c r="BG737" s="148">
        <f>IF(N737="zákl. přenesená",J737,0)</f>
        <v>0</v>
      </c>
      <c r="BH737" s="148">
        <f>IF(N737="sníž. přenesená",J737,0)</f>
        <v>0</v>
      </c>
      <c r="BI737" s="148">
        <f>IF(N737="nulová",J737,0)</f>
        <v>0</v>
      </c>
      <c r="BJ737" s="12" t="s">
        <v>8</v>
      </c>
      <c r="BK737" s="148">
        <f>ROUND(I737*H737,0)</f>
        <v>0</v>
      </c>
      <c r="BL737" s="12" t="s">
        <v>834</v>
      </c>
      <c r="BM737" s="147" t="s">
        <v>1157</v>
      </c>
    </row>
    <row r="738" spans="2:65" s="150" customFormat="1" x14ac:dyDescent="0.2">
      <c r="B738" s="149"/>
      <c r="D738" s="151" t="s">
        <v>244</v>
      </c>
      <c r="E738" s="152" t="s">
        <v>1</v>
      </c>
      <c r="F738" s="153" t="s">
        <v>1158</v>
      </c>
      <c r="H738" s="154">
        <v>147.68</v>
      </c>
      <c r="I738" s="5"/>
      <c r="L738" s="149"/>
      <c r="M738" s="155"/>
      <c r="T738" s="156"/>
      <c r="AT738" s="152" t="s">
        <v>244</v>
      </c>
      <c r="AU738" s="152" t="s">
        <v>85</v>
      </c>
      <c r="AV738" s="150" t="s">
        <v>85</v>
      </c>
      <c r="AW738" s="150" t="s">
        <v>33</v>
      </c>
      <c r="AX738" s="150" t="s">
        <v>8</v>
      </c>
      <c r="AY738" s="152" t="s">
        <v>236</v>
      </c>
    </row>
    <row r="739" spans="2:65" s="25" customFormat="1" ht="24.2" customHeight="1" x14ac:dyDescent="0.2">
      <c r="B739" s="24"/>
      <c r="C739" s="164" t="s">
        <v>1159</v>
      </c>
      <c r="D739" s="164" t="s">
        <v>327</v>
      </c>
      <c r="E739" s="165" t="s">
        <v>1160</v>
      </c>
      <c r="F739" s="166" t="s">
        <v>1161</v>
      </c>
      <c r="G739" s="167" t="s">
        <v>300</v>
      </c>
      <c r="H739" s="168">
        <v>150.63399999999999</v>
      </c>
      <c r="I739" s="7"/>
      <c r="J739" s="169">
        <f>ROUND(I739*H739,0)</f>
        <v>0</v>
      </c>
      <c r="K739" s="166" t="s">
        <v>242</v>
      </c>
      <c r="L739" s="170"/>
      <c r="M739" s="171" t="s">
        <v>1</v>
      </c>
      <c r="N739" s="172" t="s">
        <v>42</v>
      </c>
      <c r="P739" s="145">
        <f>O739*H739</f>
        <v>0</v>
      </c>
      <c r="Q739" s="145">
        <v>5.5999999999999999E-3</v>
      </c>
      <c r="R739" s="145">
        <f>Q739*H739</f>
        <v>0.84355039999999992</v>
      </c>
      <c r="S739" s="145">
        <v>0</v>
      </c>
      <c r="T739" s="146">
        <f>S739*H739</f>
        <v>0</v>
      </c>
      <c r="AR739" s="147" t="s">
        <v>851</v>
      </c>
      <c r="AT739" s="147" t="s">
        <v>327</v>
      </c>
      <c r="AU739" s="147" t="s">
        <v>85</v>
      </c>
      <c r="AY739" s="12" t="s">
        <v>236</v>
      </c>
      <c r="BE739" s="148">
        <f>IF(N739="základní",J739,0)</f>
        <v>0</v>
      </c>
      <c r="BF739" s="148">
        <f>IF(N739="snížená",J739,0)</f>
        <v>0</v>
      </c>
      <c r="BG739" s="148">
        <f>IF(N739="zákl. přenesená",J739,0)</f>
        <v>0</v>
      </c>
      <c r="BH739" s="148">
        <f>IF(N739="sníž. přenesená",J739,0)</f>
        <v>0</v>
      </c>
      <c r="BI739" s="148">
        <f>IF(N739="nulová",J739,0)</f>
        <v>0</v>
      </c>
      <c r="BJ739" s="12" t="s">
        <v>8</v>
      </c>
      <c r="BK739" s="148">
        <f>ROUND(I739*H739,0)</f>
        <v>0</v>
      </c>
      <c r="BL739" s="12" t="s">
        <v>834</v>
      </c>
      <c r="BM739" s="147" t="s">
        <v>1162</v>
      </c>
    </row>
    <row r="740" spans="2:65" s="150" customFormat="1" x14ac:dyDescent="0.2">
      <c r="B740" s="149"/>
      <c r="D740" s="151" t="s">
        <v>244</v>
      </c>
      <c r="E740" s="152" t="s">
        <v>1</v>
      </c>
      <c r="F740" s="153" t="s">
        <v>1163</v>
      </c>
      <c r="H740" s="154">
        <v>150.63399999999999</v>
      </c>
      <c r="I740" s="5"/>
      <c r="L740" s="149"/>
      <c r="M740" s="155"/>
      <c r="T740" s="156"/>
      <c r="AT740" s="152" t="s">
        <v>244</v>
      </c>
      <c r="AU740" s="152" t="s">
        <v>85</v>
      </c>
      <c r="AV740" s="150" t="s">
        <v>85</v>
      </c>
      <c r="AW740" s="150" t="s">
        <v>33</v>
      </c>
      <c r="AX740" s="150" t="s">
        <v>8</v>
      </c>
      <c r="AY740" s="152" t="s">
        <v>236</v>
      </c>
    </row>
    <row r="741" spans="2:65" s="25" customFormat="1" ht="21.75" customHeight="1" x14ac:dyDescent="0.2">
      <c r="B741" s="24"/>
      <c r="C741" s="137" t="s">
        <v>1164</v>
      </c>
      <c r="D741" s="137" t="s">
        <v>238</v>
      </c>
      <c r="E741" s="138" t="s">
        <v>1165</v>
      </c>
      <c r="F741" s="139" t="s">
        <v>1166</v>
      </c>
      <c r="G741" s="140" t="s">
        <v>487</v>
      </c>
      <c r="H741" s="141">
        <v>3</v>
      </c>
      <c r="I741" s="4"/>
      <c r="J741" s="142">
        <f>ROUND(I741*H741,0)</f>
        <v>0</v>
      </c>
      <c r="K741" s="139" t="s">
        <v>242</v>
      </c>
      <c r="L741" s="24"/>
      <c r="M741" s="143" t="s">
        <v>1</v>
      </c>
      <c r="N741" s="144" t="s">
        <v>42</v>
      </c>
      <c r="P741" s="145">
        <f>O741*H741</f>
        <v>0</v>
      </c>
      <c r="Q741" s="145">
        <v>9.0609999999999996E-3</v>
      </c>
      <c r="R741" s="145">
        <f>Q741*H741</f>
        <v>2.7182999999999999E-2</v>
      </c>
      <c r="S741" s="145">
        <v>0</v>
      </c>
      <c r="T741" s="146">
        <f>S741*H741</f>
        <v>0</v>
      </c>
      <c r="AR741" s="147" t="s">
        <v>834</v>
      </c>
      <c r="AT741" s="147" t="s">
        <v>238</v>
      </c>
      <c r="AU741" s="147" t="s">
        <v>85</v>
      </c>
      <c r="AY741" s="12" t="s">
        <v>236</v>
      </c>
      <c r="BE741" s="148">
        <f>IF(N741="základní",J741,0)</f>
        <v>0</v>
      </c>
      <c r="BF741" s="148">
        <f>IF(N741="snížená",J741,0)</f>
        <v>0</v>
      </c>
      <c r="BG741" s="148">
        <f>IF(N741="zákl. přenesená",J741,0)</f>
        <v>0</v>
      </c>
      <c r="BH741" s="148">
        <f>IF(N741="sníž. přenesená",J741,0)</f>
        <v>0</v>
      </c>
      <c r="BI741" s="148">
        <f>IF(N741="nulová",J741,0)</f>
        <v>0</v>
      </c>
      <c r="BJ741" s="12" t="s">
        <v>8</v>
      </c>
      <c r="BK741" s="148">
        <f>ROUND(I741*H741,0)</f>
        <v>0</v>
      </c>
      <c r="BL741" s="12" t="s">
        <v>834</v>
      </c>
      <c r="BM741" s="147" t="s">
        <v>1167</v>
      </c>
    </row>
    <row r="742" spans="2:65" s="150" customFormat="1" x14ac:dyDescent="0.2">
      <c r="B742" s="149"/>
      <c r="D742" s="151" t="s">
        <v>244</v>
      </c>
      <c r="E742" s="152" t="s">
        <v>1</v>
      </c>
      <c r="F742" s="153" t="s">
        <v>1168</v>
      </c>
      <c r="H742" s="154">
        <v>3</v>
      </c>
      <c r="I742" s="5"/>
      <c r="L742" s="149"/>
      <c r="M742" s="155"/>
      <c r="T742" s="156"/>
      <c r="AT742" s="152" t="s">
        <v>244</v>
      </c>
      <c r="AU742" s="152" t="s">
        <v>85</v>
      </c>
      <c r="AV742" s="150" t="s">
        <v>85</v>
      </c>
      <c r="AW742" s="150" t="s">
        <v>33</v>
      </c>
      <c r="AX742" s="150" t="s">
        <v>8</v>
      </c>
      <c r="AY742" s="152" t="s">
        <v>236</v>
      </c>
    </row>
    <row r="743" spans="2:65" s="25" customFormat="1" ht="24.2" customHeight="1" x14ac:dyDescent="0.2">
      <c r="B743" s="24"/>
      <c r="C743" s="137" t="s">
        <v>1169</v>
      </c>
      <c r="D743" s="137" t="s">
        <v>238</v>
      </c>
      <c r="E743" s="138" t="s">
        <v>1170</v>
      </c>
      <c r="F743" s="139" t="s">
        <v>1171</v>
      </c>
      <c r="G743" s="140" t="s">
        <v>262</v>
      </c>
      <c r="H743" s="141">
        <v>2.6219999999999999</v>
      </c>
      <c r="I743" s="4"/>
      <c r="J743" s="142">
        <f>ROUND(I743*H743,0)</f>
        <v>0</v>
      </c>
      <c r="K743" s="139" t="s">
        <v>242</v>
      </c>
      <c r="L743" s="24"/>
      <c r="M743" s="143" t="s">
        <v>1</v>
      </c>
      <c r="N743" s="144" t="s">
        <v>42</v>
      </c>
      <c r="P743" s="145">
        <f>O743*H743</f>
        <v>0</v>
      </c>
      <c r="Q743" s="145">
        <v>0</v>
      </c>
      <c r="R743" s="145">
        <f>Q743*H743</f>
        <v>0</v>
      </c>
      <c r="S743" s="145">
        <v>0</v>
      </c>
      <c r="T743" s="146">
        <f>S743*H743</f>
        <v>0</v>
      </c>
      <c r="AR743" s="147" t="s">
        <v>834</v>
      </c>
      <c r="AT743" s="147" t="s">
        <v>238</v>
      </c>
      <c r="AU743" s="147" t="s">
        <v>85</v>
      </c>
      <c r="AY743" s="12" t="s">
        <v>236</v>
      </c>
      <c r="BE743" s="148">
        <f>IF(N743="základní",J743,0)</f>
        <v>0</v>
      </c>
      <c r="BF743" s="148">
        <f>IF(N743="snížená",J743,0)</f>
        <v>0</v>
      </c>
      <c r="BG743" s="148">
        <f>IF(N743="zákl. přenesená",J743,0)</f>
        <v>0</v>
      </c>
      <c r="BH743" s="148">
        <f>IF(N743="sníž. přenesená",J743,0)</f>
        <v>0</v>
      </c>
      <c r="BI743" s="148">
        <f>IF(N743="nulová",J743,0)</f>
        <v>0</v>
      </c>
      <c r="BJ743" s="12" t="s">
        <v>8</v>
      </c>
      <c r="BK743" s="148">
        <f>ROUND(I743*H743,0)</f>
        <v>0</v>
      </c>
      <c r="BL743" s="12" t="s">
        <v>834</v>
      </c>
      <c r="BM743" s="147" t="s">
        <v>1172</v>
      </c>
    </row>
    <row r="744" spans="2:65" s="126" customFormat="1" ht="22.9" customHeight="1" x14ac:dyDescent="0.2">
      <c r="B744" s="125"/>
      <c r="D744" s="127" t="s">
        <v>76</v>
      </c>
      <c r="E744" s="135" t="s">
        <v>1173</v>
      </c>
      <c r="F744" s="135" t="s">
        <v>1174</v>
      </c>
      <c r="I744" s="3"/>
      <c r="J744" s="136">
        <f>BK744</f>
        <v>0</v>
      </c>
      <c r="L744" s="125"/>
      <c r="M744" s="130"/>
      <c r="P744" s="131">
        <f>SUM(P745:P762)</f>
        <v>0</v>
      </c>
      <c r="R744" s="131">
        <f>SUM(R745:R762)</f>
        <v>0.12026254727999999</v>
      </c>
      <c r="T744" s="132">
        <f>SUM(T745:T762)</f>
        <v>0.21511370000000002</v>
      </c>
      <c r="AR744" s="127" t="s">
        <v>85</v>
      </c>
      <c r="AT744" s="133" t="s">
        <v>76</v>
      </c>
      <c r="AU744" s="133" t="s">
        <v>8</v>
      </c>
      <c r="AY744" s="127" t="s">
        <v>236</v>
      </c>
      <c r="BK744" s="134">
        <f>SUM(BK745:BK762)</f>
        <v>0</v>
      </c>
    </row>
    <row r="745" spans="2:65" s="25" customFormat="1" ht="16.5" customHeight="1" x14ac:dyDescent="0.2">
      <c r="B745" s="24"/>
      <c r="C745" s="137" t="s">
        <v>1175</v>
      </c>
      <c r="D745" s="137" t="s">
        <v>238</v>
      </c>
      <c r="E745" s="138" t="s">
        <v>1176</v>
      </c>
      <c r="F745" s="139" t="s">
        <v>1177</v>
      </c>
      <c r="G745" s="140" t="s">
        <v>300</v>
      </c>
      <c r="H745" s="141">
        <v>8</v>
      </c>
      <c r="I745" s="4"/>
      <c r="J745" s="142">
        <f>ROUND(I745*H745,0)</f>
        <v>0</v>
      </c>
      <c r="K745" s="139" t="s">
        <v>242</v>
      </c>
      <c r="L745" s="24"/>
      <c r="M745" s="143" t="s">
        <v>1</v>
      </c>
      <c r="N745" s="144" t="s">
        <v>42</v>
      </c>
      <c r="P745" s="145">
        <f>O745*H745</f>
        <v>0</v>
      </c>
      <c r="Q745" s="145">
        <v>0</v>
      </c>
      <c r="R745" s="145">
        <f>Q745*H745</f>
        <v>0</v>
      </c>
      <c r="S745" s="145">
        <v>5.94E-3</v>
      </c>
      <c r="T745" s="146">
        <f>S745*H745</f>
        <v>4.752E-2</v>
      </c>
      <c r="AR745" s="147" t="s">
        <v>834</v>
      </c>
      <c r="AT745" s="147" t="s">
        <v>238</v>
      </c>
      <c r="AU745" s="147" t="s">
        <v>85</v>
      </c>
      <c r="AY745" s="12" t="s">
        <v>236</v>
      </c>
      <c r="BE745" s="148">
        <f>IF(N745="základní",J745,0)</f>
        <v>0</v>
      </c>
      <c r="BF745" s="148">
        <f>IF(N745="snížená",J745,0)</f>
        <v>0</v>
      </c>
      <c r="BG745" s="148">
        <f>IF(N745="zákl. přenesená",J745,0)</f>
        <v>0</v>
      </c>
      <c r="BH745" s="148">
        <f>IF(N745="sníž. přenesená",J745,0)</f>
        <v>0</v>
      </c>
      <c r="BI745" s="148">
        <f>IF(N745="nulová",J745,0)</f>
        <v>0</v>
      </c>
      <c r="BJ745" s="12" t="s">
        <v>8</v>
      </c>
      <c r="BK745" s="148">
        <f>ROUND(I745*H745,0)</f>
        <v>0</v>
      </c>
      <c r="BL745" s="12" t="s">
        <v>834</v>
      </c>
      <c r="BM745" s="147" t="s">
        <v>1178</v>
      </c>
    </row>
    <row r="746" spans="2:65" s="150" customFormat="1" x14ac:dyDescent="0.2">
      <c r="B746" s="149"/>
      <c r="D746" s="151" t="s">
        <v>244</v>
      </c>
      <c r="E746" s="152" t="s">
        <v>1</v>
      </c>
      <c r="F746" s="153" t="s">
        <v>1179</v>
      </c>
      <c r="H746" s="154">
        <v>8</v>
      </c>
      <c r="I746" s="5"/>
      <c r="L746" s="149"/>
      <c r="M746" s="155"/>
      <c r="T746" s="156"/>
      <c r="AT746" s="152" t="s">
        <v>244</v>
      </c>
      <c r="AU746" s="152" t="s">
        <v>85</v>
      </c>
      <c r="AV746" s="150" t="s">
        <v>85</v>
      </c>
      <c r="AW746" s="150" t="s">
        <v>33</v>
      </c>
      <c r="AX746" s="150" t="s">
        <v>8</v>
      </c>
      <c r="AY746" s="152" t="s">
        <v>236</v>
      </c>
    </row>
    <row r="747" spans="2:65" s="25" customFormat="1" ht="16.5" customHeight="1" x14ac:dyDescent="0.2">
      <c r="B747" s="24"/>
      <c r="C747" s="137" t="s">
        <v>1180</v>
      </c>
      <c r="D747" s="137" t="s">
        <v>238</v>
      </c>
      <c r="E747" s="138" t="s">
        <v>1181</v>
      </c>
      <c r="F747" s="139" t="s">
        <v>1182</v>
      </c>
      <c r="G747" s="140" t="s">
        <v>487</v>
      </c>
      <c r="H747" s="141">
        <v>1.24</v>
      </c>
      <c r="I747" s="4"/>
      <c r="J747" s="142">
        <f>ROUND(I747*H747,0)</f>
        <v>0</v>
      </c>
      <c r="K747" s="139" t="s">
        <v>242</v>
      </c>
      <c r="L747" s="24"/>
      <c r="M747" s="143" t="s">
        <v>1</v>
      </c>
      <c r="N747" s="144" t="s">
        <v>42</v>
      </c>
      <c r="P747" s="145">
        <f>O747*H747</f>
        <v>0</v>
      </c>
      <c r="Q747" s="145">
        <v>0</v>
      </c>
      <c r="R747" s="145">
        <f>Q747*H747</f>
        <v>0</v>
      </c>
      <c r="S747" s="145">
        <v>1.6999999999999999E-3</v>
      </c>
      <c r="T747" s="146">
        <f>S747*H747</f>
        <v>2.1080000000000001E-3</v>
      </c>
      <c r="AR747" s="147" t="s">
        <v>834</v>
      </c>
      <c r="AT747" s="147" t="s">
        <v>238</v>
      </c>
      <c r="AU747" s="147" t="s">
        <v>85</v>
      </c>
      <c r="AY747" s="12" t="s">
        <v>236</v>
      </c>
      <c r="BE747" s="148">
        <f>IF(N747="základní",J747,0)</f>
        <v>0</v>
      </c>
      <c r="BF747" s="148">
        <f>IF(N747="snížená",J747,0)</f>
        <v>0</v>
      </c>
      <c r="BG747" s="148">
        <f>IF(N747="zákl. přenesená",J747,0)</f>
        <v>0</v>
      </c>
      <c r="BH747" s="148">
        <f>IF(N747="sníž. přenesená",J747,0)</f>
        <v>0</v>
      </c>
      <c r="BI747" s="148">
        <f>IF(N747="nulová",J747,0)</f>
        <v>0</v>
      </c>
      <c r="BJ747" s="12" t="s">
        <v>8</v>
      </c>
      <c r="BK747" s="148">
        <f>ROUND(I747*H747,0)</f>
        <v>0</v>
      </c>
      <c r="BL747" s="12" t="s">
        <v>834</v>
      </c>
      <c r="BM747" s="147" t="s">
        <v>1183</v>
      </c>
    </row>
    <row r="748" spans="2:65" s="150" customFormat="1" x14ac:dyDescent="0.2">
      <c r="B748" s="149"/>
      <c r="D748" s="151" t="s">
        <v>244</v>
      </c>
      <c r="E748" s="152" t="s">
        <v>1</v>
      </c>
      <c r="F748" s="153" t="s">
        <v>1184</v>
      </c>
      <c r="H748" s="154">
        <v>1.24</v>
      </c>
      <c r="I748" s="5"/>
      <c r="L748" s="149"/>
      <c r="M748" s="155"/>
      <c r="T748" s="156"/>
      <c r="AT748" s="152" t="s">
        <v>244</v>
      </c>
      <c r="AU748" s="152" t="s">
        <v>85</v>
      </c>
      <c r="AV748" s="150" t="s">
        <v>85</v>
      </c>
      <c r="AW748" s="150" t="s">
        <v>33</v>
      </c>
      <c r="AX748" s="150" t="s">
        <v>8</v>
      </c>
      <c r="AY748" s="152" t="s">
        <v>236</v>
      </c>
    </row>
    <row r="749" spans="2:65" s="25" customFormat="1" ht="24.2" customHeight="1" x14ac:dyDescent="0.2">
      <c r="B749" s="24"/>
      <c r="C749" s="137" t="s">
        <v>1185</v>
      </c>
      <c r="D749" s="137" t="s">
        <v>238</v>
      </c>
      <c r="E749" s="138" t="s">
        <v>1186</v>
      </c>
      <c r="F749" s="139" t="s">
        <v>1187</v>
      </c>
      <c r="G749" s="140" t="s">
        <v>487</v>
      </c>
      <c r="H749" s="141">
        <v>48.41</v>
      </c>
      <c r="I749" s="4"/>
      <c r="J749" s="142">
        <f>ROUND(I749*H749,0)</f>
        <v>0</v>
      </c>
      <c r="K749" s="139" t="s">
        <v>242</v>
      </c>
      <c r="L749" s="24"/>
      <c r="M749" s="143" t="s">
        <v>1</v>
      </c>
      <c r="N749" s="144" t="s">
        <v>42</v>
      </c>
      <c r="P749" s="145">
        <f>O749*H749</f>
        <v>0</v>
      </c>
      <c r="Q749" s="145">
        <v>0</v>
      </c>
      <c r="R749" s="145">
        <f>Q749*H749</f>
        <v>0</v>
      </c>
      <c r="S749" s="145">
        <v>1.7700000000000001E-3</v>
      </c>
      <c r="T749" s="146">
        <f>S749*H749</f>
        <v>8.5685700000000004E-2</v>
      </c>
      <c r="AR749" s="147" t="s">
        <v>834</v>
      </c>
      <c r="AT749" s="147" t="s">
        <v>238</v>
      </c>
      <c r="AU749" s="147" t="s">
        <v>85</v>
      </c>
      <c r="AY749" s="12" t="s">
        <v>236</v>
      </c>
      <c r="BE749" s="148">
        <f>IF(N749="základní",J749,0)</f>
        <v>0</v>
      </c>
      <c r="BF749" s="148">
        <f>IF(N749="snížená",J749,0)</f>
        <v>0</v>
      </c>
      <c r="BG749" s="148">
        <f>IF(N749="zákl. přenesená",J749,0)</f>
        <v>0</v>
      </c>
      <c r="BH749" s="148">
        <f>IF(N749="sníž. přenesená",J749,0)</f>
        <v>0</v>
      </c>
      <c r="BI749" s="148">
        <f>IF(N749="nulová",J749,0)</f>
        <v>0</v>
      </c>
      <c r="BJ749" s="12" t="s">
        <v>8</v>
      </c>
      <c r="BK749" s="148">
        <f>ROUND(I749*H749,0)</f>
        <v>0</v>
      </c>
      <c r="BL749" s="12" t="s">
        <v>834</v>
      </c>
      <c r="BM749" s="147" t="s">
        <v>1188</v>
      </c>
    </row>
    <row r="750" spans="2:65" s="150" customFormat="1" x14ac:dyDescent="0.2">
      <c r="B750" s="149"/>
      <c r="D750" s="151" t="s">
        <v>244</v>
      </c>
      <c r="E750" s="152" t="s">
        <v>1</v>
      </c>
      <c r="F750" s="153" t="s">
        <v>1189</v>
      </c>
      <c r="H750" s="154">
        <v>48.41</v>
      </c>
      <c r="I750" s="5"/>
      <c r="L750" s="149"/>
      <c r="M750" s="155"/>
      <c r="T750" s="156"/>
      <c r="AT750" s="152" t="s">
        <v>244</v>
      </c>
      <c r="AU750" s="152" t="s">
        <v>85</v>
      </c>
      <c r="AV750" s="150" t="s">
        <v>85</v>
      </c>
      <c r="AW750" s="150" t="s">
        <v>33</v>
      </c>
      <c r="AX750" s="150" t="s">
        <v>8</v>
      </c>
      <c r="AY750" s="152" t="s">
        <v>236</v>
      </c>
    </row>
    <row r="751" spans="2:65" s="25" customFormat="1" ht="16.5" customHeight="1" x14ac:dyDescent="0.2">
      <c r="B751" s="24"/>
      <c r="C751" s="137" t="s">
        <v>1190</v>
      </c>
      <c r="D751" s="137" t="s">
        <v>238</v>
      </c>
      <c r="E751" s="138" t="s">
        <v>1191</v>
      </c>
      <c r="F751" s="139" t="s">
        <v>1192</v>
      </c>
      <c r="G751" s="140" t="s">
        <v>487</v>
      </c>
      <c r="H751" s="141">
        <v>45.6</v>
      </c>
      <c r="I751" s="4"/>
      <c r="J751" s="142">
        <f>ROUND(I751*H751,0)</f>
        <v>0</v>
      </c>
      <c r="K751" s="139" t="s">
        <v>242</v>
      </c>
      <c r="L751" s="24"/>
      <c r="M751" s="143" t="s">
        <v>1</v>
      </c>
      <c r="N751" s="144" t="s">
        <v>42</v>
      </c>
      <c r="P751" s="145">
        <f>O751*H751</f>
        <v>0</v>
      </c>
      <c r="Q751" s="145">
        <v>0</v>
      </c>
      <c r="R751" s="145">
        <f>Q751*H751</f>
        <v>0</v>
      </c>
      <c r="S751" s="145">
        <v>1.75E-3</v>
      </c>
      <c r="T751" s="146">
        <f>S751*H751</f>
        <v>7.980000000000001E-2</v>
      </c>
      <c r="AR751" s="147" t="s">
        <v>834</v>
      </c>
      <c r="AT751" s="147" t="s">
        <v>238</v>
      </c>
      <c r="AU751" s="147" t="s">
        <v>85</v>
      </c>
      <c r="AY751" s="12" t="s">
        <v>236</v>
      </c>
      <c r="BE751" s="148">
        <f>IF(N751="základní",J751,0)</f>
        <v>0</v>
      </c>
      <c r="BF751" s="148">
        <f>IF(N751="snížená",J751,0)</f>
        <v>0</v>
      </c>
      <c r="BG751" s="148">
        <f>IF(N751="zákl. přenesená",J751,0)</f>
        <v>0</v>
      </c>
      <c r="BH751" s="148">
        <f>IF(N751="sníž. přenesená",J751,0)</f>
        <v>0</v>
      </c>
      <c r="BI751" s="148">
        <f>IF(N751="nulová",J751,0)</f>
        <v>0</v>
      </c>
      <c r="BJ751" s="12" t="s">
        <v>8</v>
      </c>
      <c r="BK751" s="148">
        <f>ROUND(I751*H751,0)</f>
        <v>0</v>
      </c>
      <c r="BL751" s="12" t="s">
        <v>834</v>
      </c>
      <c r="BM751" s="147" t="s">
        <v>1193</v>
      </c>
    </row>
    <row r="752" spans="2:65" s="150" customFormat="1" x14ac:dyDescent="0.2">
      <c r="B752" s="149"/>
      <c r="D752" s="151" t="s">
        <v>244</v>
      </c>
      <c r="E752" s="152" t="s">
        <v>1</v>
      </c>
      <c r="F752" s="153" t="s">
        <v>1194</v>
      </c>
      <c r="H752" s="154">
        <v>45.6</v>
      </c>
      <c r="I752" s="5"/>
      <c r="L752" s="149"/>
      <c r="M752" s="155"/>
      <c r="T752" s="156"/>
      <c r="AT752" s="152" t="s">
        <v>244</v>
      </c>
      <c r="AU752" s="152" t="s">
        <v>85</v>
      </c>
      <c r="AV752" s="150" t="s">
        <v>85</v>
      </c>
      <c r="AW752" s="150" t="s">
        <v>33</v>
      </c>
      <c r="AX752" s="150" t="s">
        <v>77</v>
      </c>
      <c r="AY752" s="152" t="s">
        <v>236</v>
      </c>
    </row>
    <row r="753" spans="2:65" s="158" customFormat="1" x14ac:dyDescent="0.2">
      <c r="B753" s="157"/>
      <c r="D753" s="151" t="s">
        <v>244</v>
      </c>
      <c r="E753" s="159" t="s">
        <v>1</v>
      </c>
      <c r="F753" s="160" t="s">
        <v>253</v>
      </c>
      <c r="H753" s="161">
        <v>45.6</v>
      </c>
      <c r="I753" s="6"/>
      <c r="L753" s="157"/>
      <c r="M753" s="162"/>
      <c r="T753" s="163"/>
      <c r="AT753" s="159" t="s">
        <v>244</v>
      </c>
      <c r="AU753" s="159" t="s">
        <v>85</v>
      </c>
      <c r="AV753" s="158" t="s">
        <v>88</v>
      </c>
      <c r="AW753" s="158" t="s">
        <v>33</v>
      </c>
      <c r="AX753" s="158" t="s">
        <v>8</v>
      </c>
      <c r="AY753" s="159" t="s">
        <v>236</v>
      </c>
    </row>
    <row r="754" spans="2:65" s="25" customFormat="1" ht="24.2" customHeight="1" x14ac:dyDescent="0.2">
      <c r="B754" s="24"/>
      <c r="C754" s="137" t="s">
        <v>1195</v>
      </c>
      <c r="D754" s="137" t="s">
        <v>238</v>
      </c>
      <c r="E754" s="138" t="s">
        <v>1196</v>
      </c>
      <c r="F754" s="139" t="s">
        <v>1197</v>
      </c>
      <c r="G754" s="140" t="s">
        <v>312</v>
      </c>
      <c r="H754" s="141">
        <v>97</v>
      </c>
      <c r="I754" s="4"/>
      <c r="J754" s="142">
        <f>ROUND(I754*H754,0)</f>
        <v>0</v>
      </c>
      <c r="K754" s="139" t="s">
        <v>1</v>
      </c>
      <c r="L754" s="24"/>
      <c r="M754" s="143" t="s">
        <v>1</v>
      </c>
      <c r="N754" s="144" t="s">
        <v>42</v>
      </c>
      <c r="P754" s="145">
        <f>O754*H754</f>
        <v>0</v>
      </c>
      <c r="Q754" s="145">
        <v>4.0000000000000002E-4</v>
      </c>
      <c r="R754" s="145">
        <f>Q754*H754</f>
        <v>3.8800000000000001E-2</v>
      </c>
      <c r="S754" s="145">
        <v>0</v>
      </c>
      <c r="T754" s="146">
        <f>S754*H754</f>
        <v>0</v>
      </c>
      <c r="AR754" s="147" t="s">
        <v>834</v>
      </c>
      <c r="AT754" s="147" t="s">
        <v>238</v>
      </c>
      <c r="AU754" s="147" t="s">
        <v>85</v>
      </c>
      <c r="AY754" s="12" t="s">
        <v>236</v>
      </c>
      <c r="BE754" s="148">
        <f>IF(N754="základní",J754,0)</f>
        <v>0</v>
      </c>
      <c r="BF754" s="148">
        <f>IF(N754="snížená",J754,0)</f>
        <v>0</v>
      </c>
      <c r="BG754" s="148">
        <f>IF(N754="zákl. přenesená",J754,0)</f>
        <v>0</v>
      </c>
      <c r="BH754" s="148">
        <f>IF(N754="sníž. přenesená",J754,0)</f>
        <v>0</v>
      </c>
      <c r="BI754" s="148">
        <f>IF(N754="nulová",J754,0)</f>
        <v>0</v>
      </c>
      <c r="BJ754" s="12" t="s">
        <v>8</v>
      </c>
      <c r="BK754" s="148">
        <f>ROUND(I754*H754,0)</f>
        <v>0</v>
      </c>
      <c r="BL754" s="12" t="s">
        <v>834</v>
      </c>
      <c r="BM754" s="147" t="s">
        <v>1198</v>
      </c>
    </row>
    <row r="755" spans="2:65" s="150" customFormat="1" x14ac:dyDescent="0.2">
      <c r="B755" s="149"/>
      <c r="D755" s="151" t="s">
        <v>244</v>
      </c>
      <c r="E755" s="152" t="s">
        <v>1</v>
      </c>
      <c r="F755" s="153" t="s">
        <v>1199</v>
      </c>
      <c r="H755" s="154">
        <v>97</v>
      </c>
      <c r="I755" s="5"/>
      <c r="L755" s="149"/>
      <c r="M755" s="155"/>
      <c r="T755" s="156"/>
      <c r="AT755" s="152" t="s">
        <v>244</v>
      </c>
      <c r="AU755" s="152" t="s">
        <v>85</v>
      </c>
      <c r="AV755" s="150" t="s">
        <v>85</v>
      </c>
      <c r="AW755" s="150" t="s">
        <v>33</v>
      </c>
      <c r="AX755" s="150" t="s">
        <v>8</v>
      </c>
      <c r="AY755" s="152" t="s">
        <v>236</v>
      </c>
    </row>
    <row r="756" spans="2:65" s="25" customFormat="1" ht="24.2" customHeight="1" x14ac:dyDescent="0.2">
      <c r="B756" s="24"/>
      <c r="C756" s="137" t="s">
        <v>1200</v>
      </c>
      <c r="D756" s="137" t="s">
        <v>238</v>
      </c>
      <c r="E756" s="138" t="s">
        <v>1201</v>
      </c>
      <c r="F756" s="139" t="s">
        <v>1202</v>
      </c>
      <c r="G756" s="140" t="s">
        <v>487</v>
      </c>
      <c r="H756" s="141">
        <v>31.08</v>
      </c>
      <c r="I756" s="4"/>
      <c r="J756" s="142">
        <f>ROUND(I756*H756,0)</f>
        <v>0</v>
      </c>
      <c r="K756" s="139" t="s">
        <v>242</v>
      </c>
      <c r="L756" s="24"/>
      <c r="M756" s="143" t="s">
        <v>1</v>
      </c>
      <c r="N756" s="144" t="s">
        <v>42</v>
      </c>
      <c r="P756" s="145">
        <f>O756*H756</f>
        <v>0</v>
      </c>
      <c r="Q756" s="145">
        <v>1.4562659999999999E-3</v>
      </c>
      <c r="R756" s="145">
        <f>Q756*H756</f>
        <v>4.5260747279999992E-2</v>
      </c>
      <c r="S756" s="145">
        <v>0</v>
      </c>
      <c r="T756" s="146">
        <f>S756*H756</f>
        <v>0</v>
      </c>
      <c r="AR756" s="147" t="s">
        <v>834</v>
      </c>
      <c r="AT756" s="147" t="s">
        <v>238</v>
      </c>
      <c r="AU756" s="147" t="s">
        <v>85</v>
      </c>
      <c r="AY756" s="12" t="s">
        <v>236</v>
      </c>
      <c r="BE756" s="148">
        <f>IF(N756="základní",J756,0)</f>
        <v>0</v>
      </c>
      <c r="BF756" s="148">
        <f>IF(N756="snížená",J756,0)</f>
        <v>0</v>
      </c>
      <c r="BG756" s="148">
        <f>IF(N756="zákl. přenesená",J756,0)</f>
        <v>0</v>
      </c>
      <c r="BH756" s="148">
        <f>IF(N756="sníž. přenesená",J756,0)</f>
        <v>0</v>
      </c>
      <c r="BI756" s="148">
        <f>IF(N756="nulová",J756,0)</f>
        <v>0</v>
      </c>
      <c r="BJ756" s="12" t="s">
        <v>8</v>
      </c>
      <c r="BK756" s="148">
        <f>ROUND(I756*H756,0)</f>
        <v>0</v>
      </c>
      <c r="BL756" s="12" t="s">
        <v>834</v>
      </c>
      <c r="BM756" s="147" t="s">
        <v>1203</v>
      </c>
    </row>
    <row r="757" spans="2:65" s="150" customFormat="1" x14ac:dyDescent="0.2">
      <c r="B757" s="149"/>
      <c r="D757" s="151" t="s">
        <v>244</v>
      </c>
      <c r="E757" s="152" t="s">
        <v>1</v>
      </c>
      <c r="F757" s="153" t="s">
        <v>1204</v>
      </c>
      <c r="H757" s="154">
        <v>31.08</v>
      </c>
      <c r="I757" s="5"/>
      <c r="L757" s="149"/>
      <c r="M757" s="155"/>
      <c r="T757" s="156"/>
      <c r="AT757" s="152" t="s">
        <v>244</v>
      </c>
      <c r="AU757" s="152" t="s">
        <v>85</v>
      </c>
      <c r="AV757" s="150" t="s">
        <v>85</v>
      </c>
      <c r="AW757" s="150" t="s">
        <v>33</v>
      </c>
      <c r="AX757" s="150" t="s">
        <v>8</v>
      </c>
      <c r="AY757" s="152" t="s">
        <v>236</v>
      </c>
    </row>
    <row r="758" spans="2:65" s="25" customFormat="1" ht="24.2" customHeight="1" x14ac:dyDescent="0.2">
      <c r="B758" s="24"/>
      <c r="C758" s="137" t="s">
        <v>1205</v>
      </c>
      <c r="D758" s="137" t="s">
        <v>238</v>
      </c>
      <c r="E758" s="138" t="s">
        <v>1206</v>
      </c>
      <c r="F758" s="139" t="s">
        <v>1207</v>
      </c>
      <c r="G758" s="140" t="s">
        <v>487</v>
      </c>
      <c r="H758" s="141">
        <v>8</v>
      </c>
      <c r="I758" s="4"/>
      <c r="J758" s="142">
        <f>ROUND(I758*H758,0)</f>
        <v>0</v>
      </c>
      <c r="K758" s="139" t="s">
        <v>242</v>
      </c>
      <c r="L758" s="24"/>
      <c r="M758" s="143" t="s">
        <v>1</v>
      </c>
      <c r="N758" s="144" t="s">
        <v>42</v>
      </c>
      <c r="P758" s="145">
        <f>O758*H758</f>
        <v>0</v>
      </c>
      <c r="Q758" s="145">
        <v>2.545E-3</v>
      </c>
      <c r="R758" s="145">
        <f>Q758*H758</f>
        <v>2.036E-2</v>
      </c>
      <c r="S758" s="145">
        <v>0</v>
      </c>
      <c r="T758" s="146">
        <f>S758*H758</f>
        <v>0</v>
      </c>
      <c r="AR758" s="147" t="s">
        <v>834</v>
      </c>
      <c r="AT758" s="147" t="s">
        <v>238</v>
      </c>
      <c r="AU758" s="147" t="s">
        <v>85</v>
      </c>
      <c r="AY758" s="12" t="s">
        <v>236</v>
      </c>
      <c r="BE758" s="148">
        <f>IF(N758="základní",J758,0)</f>
        <v>0</v>
      </c>
      <c r="BF758" s="148">
        <f>IF(N758="snížená",J758,0)</f>
        <v>0</v>
      </c>
      <c r="BG758" s="148">
        <f>IF(N758="zákl. přenesená",J758,0)</f>
        <v>0</v>
      </c>
      <c r="BH758" s="148">
        <f>IF(N758="sníž. přenesená",J758,0)</f>
        <v>0</v>
      </c>
      <c r="BI758" s="148">
        <f>IF(N758="nulová",J758,0)</f>
        <v>0</v>
      </c>
      <c r="BJ758" s="12" t="s">
        <v>8</v>
      </c>
      <c r="BK758" s="148">
        <f>ROUND(I758*H758,0)</f>
        <v>0</v>
      </c>
      <c r="BL758" s="12" t="s">
        <v>834</v>
      </c>
      <c r="BM758" s="147" t="s">
        <v>1208</v>
      </c>
    </row>
    <row r="759" spans="2:65" s="150" customFormat="1" x14ac:dyDescent="0.2">
      <c r="B759" s="149"/>
      <c r="D759" s="151" t="s">
        <v>244</v>
      </c>
      <c r="E759" s="152" t="s">
        <v>1</v>
      </c>
      <c r="F759" s="153" t="s">
        <v>1209</v>
      </c>
      <c r="H759" s="154">
        <v>8</v>
      </c>
      <c r="I759" s="5"/>
      <c r="L759" s="149"/>
      <c r="M759" s="155"/>
      <c r="T759" s="156"/>
      <c r="AT759" s="152" t="s">
        <v>244</v>
      </c>
      <c r="AU759" s="152" t="s">
        <v>85</v>
      </c>
      <c r="AV759" s="150" t="s">
        <v>85</v>
      </c>
      <c r="AW759" s="150" t="s">
        <v>33</v>
      </c>
      <c r="AX759" s="150" t="s">
        <v>8</v>
      </c>
      <c r="AY759" s="152" t="s">
        <v>236</v>
      </c>
    </row>
    <row r="760" spans="2:65" s="25" customFormat="1" ht="24.2" customHeight="1" x14ac:dyDescent="0.2">
      <c r="B760" s="24"/>
      <c r="C760" s="137" t="s">
        <v>1210</v>
      </c>
      <c r="D760" s="137" t="s">
        <v>238</v>
      </c>
      <c r="E760" s="138" t="s">
        <v>1211</v>
      </c>
      <c r="F760" s="139" t="s">
        <v>1212</v>
      </c>
      <c r="G760" s="140" t="s">
        <v>312</v>
      </c>
      <c r="H760" s="141">
        <v>3</v>
      </c>
      <c r="I760" s="4"/>
      <c r="J760" s="142">
        <f>ROUND(I760*H760,0)</f>
        <v>0</v>
      </c>
      <c r="K760" s="139" t="s">
        <v>242</v>
      </c>
      <c r="L760" s="24"/>
      <c r="M760" s="143" t="s">
        <v>1</v>
      </c>
      <c r="N760" s="144" t="s">
        <v>42</v>
      </c>
      <c r="P760" s="145">
        <f>O760*H760</f>
        <v>0</v>
      </c>
      <c r="Q760" s="145">
        <v>5.2805999999999999E-3</v>
      </c>
      <c r="R760" s="145">
        <f>Q760*H760</f>
        <v>1.58418E-2</v>
      </c>
      <c r="S760" s="145">
        <v>0</v>
      </c>
      <c r="T760" s="146">
        <f>S760*H760</f>
        <v>0</v>
      </c>
      <c r="AR760" s="147" t="s">
        <v>834</v>
      </c>
      <c r="AT760" s="147" t="s">
        <v>238</v>
      </c>
      <c r="AU760" s="147" t="s">
        <v>85</v>
      </c>
      <c r="AY760" s="12" t="s">
        <v>236</v>
      </c>
      <c r="BE760" s="148">
        <f>IF(N760="základní",J760,0)</f>
        <v>0</v>
      </c>
      <c r="BF760" s="148">
        <f>IF(N760="snížená",J760,0)</f>
        <v>0</v>
      </c>
      <c r="BG760" s="148">
        <f>IF(N760="zákl. přenesená",J760,0)</f>
        <v>0</v>
      </c>
      <c r="BH760" s="148">
        <f>IF(N760="sníž. přenesená",J760,0)</f>
        <v>0</v>
      </c>
      <c r="BI760" s="148">
        <f>IF(N760="nulová",J760,0)</f>
        <v>0</v>
      </c>
      <c r="BJ760" s="12" t="s">
        <v>8</v>
      </c>
      <c r="BK760" s="148">
        <f>ROUND(I760*H760,0)</f>
        <v>0</v>
      </c>
      <c r="BL760" s="12" t="s">
        <v>834</v>
      </c>
      <c r="BM760" s="147" t="s">
        <v>1213</v>
      </c>
    </row>
    <row r="761" spans="2:65" s="150" customFormat="1" x14ac:dyDescent="0.2">
      <c r="B761" s="149"/>
      <c r="D761" s="151" t="s">
        <v>244</v>
      </c>
      <c r="E761" s="152" t="s">
        <v>1</v>
      </c>
      <c r="F761" s="153" t="s">
        <v>1214</v>
      </c>
      <c r="H761" s="154">
        <v>3</v>
      </c>
      <c r="I761" s="5"/>
      <c r="L761" s="149"/>
      <c r="M761" s="155"/>
      <c r="T761" s="156"/>
      <c r="AT761" s="152" t="s">
        <v>244</v>
      </c>
      <c r="AU761" s="152" t="s">
        <v>85</v>
      </c>
      <c r="AV761" s="150" t="s">
        <v>85</v>
      </c>
      <c r="AW761" s="150" t="s">
        <v>33</v>
      </c>
      <c r="AX761" s="150" t="s">
        <v>8</v>
      </c>
      <c r="AY761" s="152" t="s">
        <v>236</v>
      </c>
    </row>
    <row r="762" spans="2:65" s="25" customFormat="1" ht="24.2" customHeight="1" x14ac:dyDescent="0.2">
      <c r="B762" s="24"/>
      <c r="C762" s="137" t="s">
        <v>1215</v>
      </c>
      <c r="D762" s="137" t="s">
        <v>238</v>
      </c>
      <c r="E762" s="138" t="s">
        <v>1216</v>
      </c>
      <c r="F762" s="139" t="s">
        <v>1217</v>
      </c>
      <c r="G762" s="140" t="s">
        <v>262</v>
      </c>
      <c r="H762" s="141">
        <v>0.12</v>
      </c>
      <c r="I762" s="4"/>
      <c r="J762" s="142">
        <f>ROUND(I762*H762,0)</f>
        <v>0</v>
      </c>
      <c r="K762" s="139" t="s">
        <v>242</v>
      </c>
      <c r="L762" s="24"/>
      <c r="M762" s="143" t="s">
        <v>1</v>
      </c>
      <c r="N762" s="144" t="s">
        <v>42</v>
      </c>
      <c r="P762" s="145">
        <f>O762*H762</f>
        <v>0</v>
      </c>
      <c r="Q762" s="145">
        <v>0</v>
      </c>
      <c r="R762" s="145">
        <f>Q762*H762</f>
        <v>0</v>
      </c>
      <c r="S762" s="145">
        <v>0</v>
      </c>
      <c r="T762" s="146">
        <f>S762*H762</f>
        <v>0</v>
      </c>
      <c r="AR762" s="147" t="s">
        <v>834</v>
      </c>
      <c r="AT762" s="147" t="s">
        <v>238</v>
      </c>
      <c r="AU762" s="147" t="s">
        <v>85</v>
      </c>
      <c r="AY762" s="12" t="s">
        <v>236</v>
      </c>
      <c r="BE762" s="148">
        <f>IF(N762="základní",J762,0)</f>
        <v>0</v>
      </c>
      <c r="BF762" s="148">
        <f>IF(N762="snížená",J762,0)</f>
        <v>0</v>
      </c>
      <c r="BG762" s="148">
        <f>IF(N762="zákl. přenesená",J762,0)</f>
        <v>0</v>
      </c>
      <c r="BH762" s="148">
        <f>IF(N762="sníž. přenesená",J762,0)</f>
        <v>0</v>
      </c>
      <c r="BI762" s="148">
        <f>IF(N762="nulová",J762,0)</f>
        <v>0</v>
      </c>
      <c r="BJ762" s="12" t="s">
        <v>8</v>
      </c>
      <c r="BK762" s="148">
        <f>ROUND(I762*H762,0)</f>
        <v>0</v>
      </c>
      <c r="BL762" s="12" t="s">
        <v>834</v>
      </c>
      <c r="BM762" s="147" t="s">
        <v>1218</v>
      </c>
    </row>
    <row r="763" spans="2:65" s="126" customFormat="1" ht="22.9" customHeight="1" x14ac:dyDescent="0.2">
      <c r="B763" s="125"/>
      <c r="D763" s="127" t="s">
        <v>76</v>
      </c>
      <c r="E763" s="135" t="s">
        <v>1219</v>
      </c>
      <c r="F763" s="135" t="s">
        <v>1220</v>
      </c>
      <c r="I763" s="3"/>
      <c r="J763" s="136">
        <f>BK763</f>
        <v>0</v>
      </c>
      <c r="L763" s="125"/>
      <c r="M763" s="130"/>
      <c r="P763" s="131">
        <f>SUM(P764:P766)</f>
        <v>0</v>
      </c>
      <c r="R763" s="131">
        <f>SUM(R764:R766)</f>
        <v>6.6835799999999997E-3</v>
      </c>
      <c r="T763" s="132">
        <f>SUM(T764:T766)</f>
        <v>0</v>
      </c>
      <c r="AR763" s="127" t="s">
        <v>85</v>
      </c>
      <c r="AT763" s="133" t="s">
        <v>76</v>
      </c>
      <c r="AU763" s="133" t="s">
        <v>8</v>
      </c>
      <c r="AY763" s="127" t="s">
        <v>236</v>
      </c>
      <c r="BK763" s="134">
        <f>SUM(BK764:BK766)</f>
        <v>0</v>
      </c>
    </row>
    <row r="764" spans="2:65" s="25" customFormat="1" ht="24.2" customHeight="1" x14ac:dyDescent="0.2">
      <c r="B764" s="24"/>
      <c r="C764" s="137" t="s">
        <v>1221</v>
      </c>
      <c r="D764" s="137" t="s">
        <v>238</v>
      </c>
      <c r="E764" s="138" t="s">
        <v>1222</v>
      </c>
      <c r="F764" s="139" t="s">
        <v>1223</v>
      </c>
      <c r="G764" s="140" t="s">
        <v>487</v>
      </c>
      <c r="H764" s="141">
        <v>61.884999999999998</v>
      </c>
      <c r="I764" s="4"/>
      <c r="J764" s="142">
        <f>ROUND(I764*H764,0)</f>
        <v>0</v>
      </c>
      <c r="K764" s="139" t="s">
        <v>242</v>
      </c>
      <c r="L764" s="24"/>
      <c r="M764" s="143" t="s">
        <v>1</v>
      </c>
      <c r="N764" s="144" t="s">
        <v>42</v>
      </c>
      <c r="P764" s="145">
        <f>O764*H764</f>
        <v>0</v>
      </c>
      <c r="Q764" s="145">
        <v>1.08E-4</v>
      </c>
      <c r="R764" s="145">
        <f>Q764*H764</f>
        <v>6.6835799999999997E-3</v>
      </c>
      <c r="S764" s="145">
        <v>0</v>
      </c>
      <c r="T764" s="146">
        <f>S764*H764</f>
        <v>0</v>
      </c>
      <c r="AR764" s="147" t="s">
        <v>834</v>
      </c>
      <c r="AT764" s="147" t="s">
        <v>238</v>
      </c>
      <c r="AU764" s="147" t="s">
        <v>85</v>
      </c>
      <c r="AY764" s="12" t="s">
        <v>236</v>
      </c>
      <c r="BE764" s="148">
        <f>IF(N764="základní",J764,0)</f>
        <v>0</v>
      </c>
      <c r="BF764" s="148">
        <f>IF(N764="snížená",J764,0)</f>
        <v>0</v>
      </c>
      <c r="BG764" s="148">
        <f>IF(N764="zákl. přenesená",J764,0)</f>
        <v>0</v>
      </c>
      <c r="BH764" s="148">
        <f>IF(N764="sníž. přenesená",J764,0)</f>
        <v>0</v>
      </c>
      <c r="BI764" s="148">
        <f>IF(N764="nulová",J764,0)</f>
        <v>0</v>
      </c>
      <c r="BJ764" s="12" t="s">
        <v>8</v>
      </c>
      <c r="BK764" s="148">
        <f>ROUND(I764*H764,0)</f>
        <v>0</v>
      </c>
      <c r="BL764" s="12" t="s">
        <v>834</v>
      </c>
      <c r="BM764" s="147" t="s">
        <v>1224</v>
      </c>
    </row>
    <row r="765" spans="2:65" s="150" customFormat="1" x14ac:dyDescent="0.2">
      <c r="B765" s="149"/>
      <c r="D765" s="151" t="s">
        <v>244</v>
      </c>
      <c r="E765" s="152" t="s">
        <v>1</v>
      </c>
      <c r="F765" s="153" t="s">
        <v>1225</v>
      </c>
      <c r="H765" s="154">
        <v>61.884999999999998</v>
      </c>
      <c r="I765" s="5"/>
      <c r="L765" s="149"/>
      <c r="M765" s="155"/>
      <c r="T765" s="156"/>
      <c r="AT765" s="152" t="s">
        <v>244</v>
      </c>
      <c r="AU765" s="152" t="s">
        <v>85</v>
      </c>
      <c r="AV765" s="150" t="s">
        <v>85</v>
      </c>
      <c r="AW765" s="150" t="s">
        <v>33</v>
      </c>
      <c r="AX765" s="150" t="s">
        <v>8</v>
      </c>
      <c r="AY765" s="152" t="s">
        <v>236</v>
      </c>
    </row>
    <row r="766" spans="2:65" s="25" customFormat="1" ht="24.2" customHeight="1" x14ac:dyDescent="0.2">
      <c r="B766" s="24"/>
      <c r="C766" s="137" t="s">
        <v>1226</v>
      </c>
      <c r="D766" s="137" t="s">
        <v>238</v>
      </c>
      <c r="E766" s="138" t="s">
        <v>1227</v>
      </c>
      <c r="F766" s="139" t="s">
        <v>1228</v>
      </c>
      <c r="G766" s="140" t="s">
        <v>262</v>
      </c>
      <c r="H766" s="141">
        <v>7.0000000000000001E-3</v>
      </c>
      <c r="I766" s="4"/>
      <c r="J766" s="142">
        <f>ROUND(I766*H766,0)</f>
        <v>0</v>
      </c>
      <c r="K766" s="139" t="s">
        <v>242</v>
      </c>
      <c r="L766" s="24"/>
      <c r="M766" s="143" t="s">
        <v>1</v>
      </c>
      <c r="N766" s="144" t="s">
        <v>42</v>
      </c>
      <c r="P766" s="145">
        <f>O766*H766</f>
        <v>0</v>
      </c>
      <c r="Q766" s="145">
        <v>0</v>
      </c>
      <c r="R766" s="145">
        <f>Q766*H766</f>
        <v>0</v>
      </c>
      <c r="S766" s="145">
        <v>0</v>
      </c>
      <c r="T766" s="146">
        <f>S766*H766</f>
        <v>0</v>
      </c>
      <c r="AR766" s="147" t="s">
        <v>834</v>
      </c>
      <c r="AT766" s="147" t="s">
        <v>238</v>
      </c>
      <c r="AU766" s="147" t="s">
        <v>85</v>
      </c>
      <c r="AY766" s="12" t="s">
        <v>236</v>
      </c>
      <c r="BE766" s="148">
        <f>IF(N766="základní",J766,0)</f>
        <v>0</v>
      </c>
      <c r="BF766" s="148">
        <f>IF(N766="snížená",J766,0)</f>
        <v>0</v>
      </c>
      <c r="BG766" s="148">
        <f>IF(N766="zákl. přenesená",J766,0)</f>
        <v>0</v>
      </c>
      <c r="BH766" s="148">
        <f>IF(N766="sníž. přenesená",J766,0)</f>
        <v>0</v>
      </c>
      <c r="BI766" s="148">
        <f>IF(N766="nulová",J766,0)</f>
        <v>0</v>
      </c>
      <c r="BJ766" s="12" t="s">
        <v>8</v>
      </c>
      <c r="BK766" s="148">
        <f>ROUND(I766*H766,0)</f>
        <v>0</v>
      </c>
      <c r="BL766" s="12" t="s">
        <v>834</v>
      </c>
      <c r="BM766" s="147" t="s">
        <v>1229</v>
      </c>
    </row>
    <row r="767" spans="2:65" s="126" customFormat="1" ht="22.9" customHeight="1" x14ac:dyDescent="0.2">
      <c r="B767" s="125"/>
      <c r="D767" s="127" t="s">
        <v>76</v>
      </c>
      <c r="E767" s="135" t="s">
        <v>1230</v>
      </c>
      <c r="F767" s="135" t="s">
        <v>1231</v>
      </c>
      <c r="I767" s="3"/>
      <c r="J767" s="136">
        <f>BK767</f>
        <v>0</v>
      </c>
      <c r="L767" s="125"/>
      <c r="M767" s="130"/>
      <c r="P767" s="131">
        <f>SUM(P768:P852)</f>
        <v>0</v>
      </c>
      <c r="R767" s="131">
        <f>SUM(R768:R852)</f>
        <v>2.3323259626070003</v>
      </c>
      <c r="T767" s="132">
        <f>SUM(T768:T852)</f>
        <v>1.04900562</v>
      </c>
      <c r="AR767" s="127" t="s">
        <v>85</v>
      </c>
      <c r="AT767" s="133" t="s">
        <v>76</v>
      </c>
      <c r="AU767" s="133" t="s">
        <v>8</v>
      </c>
      <c r="AY767" s="127" t="s">
        <v>236</v>
      </c>
      <c r="BK767" s="134">
        <f>SUM(BK768:BK852)</f>
        <v>0</v>
      </c>
    </row>
    <row r="768" spans="2:65" s="25" customFormat="1" ht="16.5" customHeight="1" x14ac:dyDescent="0.2">
      <c r="B768" s="24"/>
      <c r="C768" s="137" t="s">
        <v>1232</v>
      </c>
      <c r="D768" s="137" t="s">
        <v>238</v>
      </c>
      <c r="E768" s="138" t="s">
        <v>1233</v>
      </c>
      <c r="F768" s="139" t="s">
        <v>1234</v>
      </c>
      <c r="G768" s="140" t="s">
        <v>300</v>
      </c>
      <c r="H768" s="141">
        <v>55.268999999999998</v>
      </c>
      <c r="I768" s="4"/>
      <c r="J768" s="142">
        <f>ROUND(I768*H768,0)</f>
        <v>0</v>
      </c>
      <c r="K768" s="139" t="s">
        <v>242</v>
      </c>
      <c r="L768" s="24"/>
      <c r="M768" s="143" t="s">
        <v>1</v>
      </c>
      <c r="N768" s="144" t="s">
        <v>42</v>
      </c>
      <c r="P768" s="145">
        <f>O768*H768</f>
        <v>0</v>
      </c>
      <c r="Q768" s="145">
        <v>0</v>
      </c>
      <c r="R768" s="145">
        <f>Q768*H768</f>
        <v>0</v>
      </c>
      <c r="S768" s="145">
        <v>1.098E-2</v>
      </c>
      <c r="T768" s="146">
        <f>S768*H768</f>
        <v>0.60685361999999998</v>
      </c>
      <c r="AR768" s="147" t="s">
        <v>834</v>
      </c>
      <c r="AT768" s="147" t="s">
        <v>238</v>
      </c>
      <c r="AU768" s="147" t="s">
        <v>85</v>
      </c>
      <c r="AY768" s="12" t="s">
        <v>236</v>
      </c>
      <c r="BE768" s="148">
        <f>IF(N768="základní",J768,0)</f>
        <v>0</v>
      </c>
      <c r="BF768" s="148">
        <f>IF(N768="snížená",J768,0)</f>
        <v>0</v>
      </c>
      <c r="BG768" s="148">
        <f>IF(N768="zákl. přenesená",J768,0)</f>
        <v>0</v>
      </c>
      <c r="BH768" s="148">
        <f>IF(N768="sníž. přenesená",J768,0)</f>
        <v>0</v>
      </c>
      <c r="BI768" s="148">
        <f>IF(N768="nulová",J768,0)</f>
        <v>0</v>
      </c>
      <c r="BJ768" s="12" t="s">
        <v>8</v>
      </c>
      <c r="BK768" s="148">
        <f>ROUND(I768*H768,0)</f>
        <v>0</v>
      </c>
      <c r="BL768" s="12" t="s">
        <v>834</v>
      </c>
      <c r="BM768" s="147" t="s">
        <v>1235</v>
      </c>
    </row>
    <row r="769" spans="2:65" s="150" customFormat="1" x14ac:dyDescent="0.2">
      <c r="B769" s="149"/>
      <c r="D769" s="151" t="s">
        <v>244</v>
      </c>
      <c r="E769" s="152" t="s">
        <v>1</v>
      </c>
      <c r="F769" s="153" t="s">
        <v>1236</v>
      </c>
      <c r="H769" s="154">
        <v>55.268999999999998</v>
      </c>
      <c r="I769" s="5"/>
      <c r="L769" s="149"/>
      <c r="M769" s="155"/>
      <c r="T769" s="156"/>
      <c r="AT769" s="152" t="s">
        <v>244</v>
      </c>
      <c r="AU769" s="152" t="s">
        <v>85</v>
      </c>
      <c r="AV769" s="150" t="s">
        <v>85</v>
      </c>
      <c r="AW769" s="150" t="s">
        <v>33</v>
      </c>
      <c r="AX769" s="150" t="s">
        <v>8</v>
      </c>
      <c r="AY769" s="152" t="s">
        <v>236</v>
      </c>
    </row>
    <row r="770" spans="2:65" s="25" customFormat="1" ht="24.2" customHeight="1" x14ac:dyDescent="0.2">
      <c r="B770" s="24"/>
      <c r="C770" s="137" t="s">
        <v>1237</v>
      </c>
      <c r="D770" s="137" t="s">
        <v>238</v>
      </c>
      <c r="E770" s="138" t="s">
        <v>1238</v>
      </c>
      <c r="F770" s="139" t="s">
        <v>1239</v>
      </c>
      <c r="G770" s="140" t="s">
        <v>300</v>
      </c>
      <c r="H770" s="141">
        <v>55.268999999999998</v>
      </c>
      <c r="I770" s="4"/>
      <c r="J770" s="142">
        <f>ROUND(I770*H770,0)</f>
        <v>0</v>
      </c>
      <c r="K770" s="139" t="s">
        <v>242</v>
      </c>
      <c r="L770" s="24"/>
      <c r="M770" s="143" t="s">
        <v>1</v>
      </c>
      <c r="N770" s="144" t="s">
        <v>42</v>
      </c>
      <c r="P770" s="145">
        <f>O770*H770</f>
        <v>0</v>
      </c>
      <c r="Q770" s="145">
        <v>0</v>
      </c>
      <c r="R770" s="145">
        <f>Q770*H770</f>
        <v>0</v>
      </c>
      <c r="S770" s="145">
        <v>8.0000000000000002E-3</v>
      </c>
      <c r="T770" s="146">
        <f>S770*H770</f>
        <v>0.44215199999999999</v>
      </c>
      <c r="AR770" s="147" t="s">
        <v>834</v>
      </c>
      <c r="AT770" s="147" t="s">
        <v>238</v>
      </c>
      <c r="AU770" s="147" t="s">
        <v>85</v>
      </c>
      <c r="AY770" s="12" t="s">
        <v>236</v>
      </c>
      <c r="BE770" s="148">
        <f>IF(N770="základní",J770,0)</f>
        <v>0</v>
      </c>
      <c r="BF770" s="148">
        <f>IF(N770="snížená",J770,0)</f>
        <v>0</v>
      </c>
      <c r="BG770" s="148">
        <f>IF(N770="zákl. přenesená",J770,0)</f>
        <v>0</v>
      </c>
      <c r="BH770" s="148">
        <f>IF(N770="sníž. přenesená",J770,0)</f>
        <v>0</v>
      </c>
      <c r="BI770" s="148">
        <f>IF(N770="nulová",J770,0)</f>
        <v>0</v>
      </c>
      <c r="BJ770" s="12" t="s">
        <v>8</v>
      </c>
      <c r="BK770" s="148">
        <f>ROUND(I770*H770,0)</f>
        <v>0</v>
      </c>
      <c r="BL770" s="12" t="s">
        <v>834</v>
      </c>
      <c r="BM770" s="147" t="s">
        <v>1240</v>
      </c>
    </row>
    <row r="771" spans="2:65" s="150" customFormat="1" x14ac:dyDescent="0.2">
      <c r="B771" s="149"/>
      <c r="D771" s="151" t="s">
        <v>244</v>
      </c>
      <c r="E771" s="152" t="s">
        <v>1</v>
      </c>
      <c r="F771" s="153" t="s">
        <v>1236</v>
      </c>
      <c r="H771" s="154">
        <v>55.268999999999998</v>
      </c>
      <c r="I771" s="5"/>
      <c r="L771" s="149"/>
      <c r="M771" s="155"/>
      <c r="T771" s="156"/>
      <c r="AT771" s="152" t="s">
        <v>244</v>
      </c>
      <c r="AU771" s="152" t="s">
        <v>85</v>
      </c>
      <c r="AV771" s="150" t="s">
        <v>85</v>
      </c>
      <c r="AW771" s="150" t="s">
        <v>33</v>
      </c>
      <c r="AX771" s="150" t="s">
        <v>8</v>
      </c>
      <c r="AY771" s="152" t="s">
        <v>236</v>
      </c>
    </row>
    <row r="772" spans="2:65" s="25" customFormat="1" ht="24.2" customHeight="1" x14ac:dyDescent="0.2">
      <c r="B772" s="24"/>
      <c r="C772" s="137" t="s">
        <v>1241</v>
      </c>
      <c r="D772" s="137" t="s">
        <v>238</v>
      </c>
      <c r="E772" s="138" t="s">
        <v>1242</v>
      </c>
      <c r="F772" s="139" t="s">
        <v>1243</v>
      </c>
      <c r="G772" s="140" t="s">
        <v>300</v>
      </c>
      <c r="H772" s="141">
        <v>71.168000000000006</v>
      </c>
      <c r="I772" s="4"/>
      <c r="J772" s="142">
        <f>ROUND(I772*H772,0)</f>
        <v>0</v>
      </c>
      <c r="K772" s="139" t="s">
        <v>242</v>
      </c>
      <c r="L772" s="24"/>
      <c r="M772" s="143" t="s">
        <v>1</v>
      </c>
      <c r="N772" s="144" t="s">
        <v>42</v>
      </c>
      <c r="P772" s="145">
        <f>O772*H772</f>
        <v>0</v>
      </c>
      <c r="Q772" s="145">
        <v>0</v>
      </c>
      <c r="R772" s="145">
        <f>Q772*H772</f>
        <v>0</v>
      </c>
      <c r="S772" s="145">
        <v>0</v>
      </c>
      <c r="T772" s="146">
        <f>S772*H772</f>
        <v>0</v>
      </c>
      <c r="AR772" s="147" t="s">
        <v>834</v>
      </c>
      <c r="AT772" s="147" t="s">
        <v>238</v>
      </c>
      <c r="AU772" s="147" t="s">
        <v>85</v>
      </c>
      <c r="AY772" s="12" t="s">
        <v>236</v>
      </c>
      <c r="BE772" s="148">
        <f>IF(N772="základní",J772,0)</f>
        <v>0</v>
      </c>
      <c r="BF772" s="148">
        <f>IF(N772="snížená",J772,0)</f>
        <v>0</v>
      </c>
      <c r="BG772" s="148">
        <f>IF(N772="zákl. přenesená",J772,0)</f>
        <v>0</v>
      </c>
      <c r="BH772" s="148">
        <f>IF(N772="sníž. přenesená",J772,0)</f>
        <v>0</v>
      </c>
      <c r="BI772" s="148">
        <f>IF(N772="nulová",J772,0)</f>
        <v>0</v>
      </c>
      <c r="BJ772" s="12" t="s">
        <v>8</v>
      </c>
      <c r="BK772" s="148">
        <f>ROUND(I772*H772,0)</f>
        <v>0</v>
      </c>
      <c r="BL772" s="12" t="s">
        <v>834</v>
      </c>
      <c r="BM772" s="147" t="s">
        <v>1244</v>
      </c>
    </row>
    <row r="773" spans="2:65" s="150" customFormat="1" x14ac:dyDescent="0.2">
      <c r="B773" s="149"/>
      <c r="D773" s="151" t="s">
        <v>244</v>
      </c>
      <c r="E773" s="152" t="s">
        <v>1</v>
      </c>
      <c r="F773" s="153" t="s">
        <v>124</v>
      </c>
      <c r="H773" s="154">
        <v>71.168000000000006</v>
      </c>
      <c r="I773" s="5"/>
      <c r="L773" s="149"/>
      <c r="M773" s="155"/>
      <c r="T773" s="156"/>
      <c r="AT773" s="152" t="s">
        <v>244</v>
      </c>
      <c r="AU773" s="152" t="s">
        <v>85</v>
      </c>
      <c r="AV773" s="150" t="s">
        <v>85</v>
      </c>
      <c r="AW773" s="150" t="s">
        <v>33</v>
      </c>
      <c r="AX773" s="150" t="s">
        <v>8</v>
      </c>
      <c r="AY773" s="152" t="s">
        <v>236</v>
      </c>
    </row>
    <row r="774" spans="2:65" s="25" customFormat="1" ht="16.5" customHeight="1" x14ac:dyDescent="0.2">
      <c r="B774" s="24"/>
      <c r="C774" s="164" t="s">
        <v>1245</v>
      </c>
      <c r="D774" s="164" t="s">
        <v>327</v>
      </c>
      <c r="E774" s="165" t="s">
        <v>1246</v>
      </c>
      <c r="F774" s="166" t="s">
        <v>1247</v>
      </c>
      <c r="G774" s="167" t="s">
        <v>300</v>
      </c>
      <c r="H774" s="168">
        <v>78.284999999999997</v>
      </c>
      <c r="I774" s="7"/>
      <c r="J774" s="169">
        <f>ROUND(I774*H774,0)</f>
        <v>0</v>
      </c>
      <c r="K774" s="166" t="s">
        <v>242</v>
      </c>
      <c r="L774" s="170"/>
      <c r="M774" s="171" t="s">
        <v>1</v>
      </c>
      <c r="N774" s="172" t="s">
        <v>42</v>
      </c>
      <c r="P774" s="145">
        <f>O774*H774</f>
        <v>0</v>
      </c>
      <c r="Q774" s="145">
        <v>1.023E-2</v>
      </c>
      <c r="R774" s="145">
        <f>Q774*H774</f>
        <v>0.80085554999999997</v>
      </c>
      <c r="S774" s="145">
        <v>0</v>
      </c>
      <c r="T774" s="146">
        <f>S774*H774</f>
        <v>0</v>
      </c>
      <c r="AR774" s="147" t="s">
        <v>851</v>
      </c>
      <c r="AT774" s="147" t="s">
        <v>327</v>
      </c>
      <c r="AU774" s="147" t="s">
        <v>85</v>
      </c>
      <c r="AY774" s="12" t="s">
        <v>236</v>
      </c>
      <c r="BE774" s="148">
        <f>IF(N774="základní",J774,0)</f>
        <v>0</v>
      </c>
      <c r="BF774" s="148">
        <f>IF(N774="snížená",J774,0)</f>
        <v>0</v>
      </c>
      <c r="BG774" s="148">
        <f>IF(N774="zákl. přenesená",J774,0)</f>
        <v>0</v>
      </c>
      <c r="BH774" s="148">
        <f>IF(N774="sníž. přenesená",J774,0)</f>
        <v>0</v>
      </c>
      <c r="BI774" s="148">
        <f>IF(N774="nulová",J774,0)</f>
        <v>0</v>
      </c>
      <c r="BJ774" s="12" t="s">
        <v>8</v>
      </c>
      <c r="BK774" s="148">
        <f>ROUND(I774*H774,0)</f>
        <v>0</v>
      </c>
      <c r="BL774" s="12" t="s">
        <v>834</v>
      </c>
      <c r="BM774" s="147" t="s">
        <v>1248</v>
      </c>
    </row>
    <row r="775" spans="2:65" s="150" customFormat="1" x14ac:dyDescent="0.2">
      <c r="B775" s="149"/>
      <c r="D775" s="151" t="s">
        <v>244</v>
      </c>
      <c r="E775" s="152" t="s">
        <v>1</v>
      </c>
      <c r="F775" s="153" t="s">
        <v>1249</v>
      </c>
      <c r="H775" s="154">
        <v>78.284999999999997</v>
      </c>
      <c r="I775" s="5"/>
      <c r="L775" s="149"/>
      <c r="M775" s="155"/>
      <c r="T775" s="156"/>
      <c r="AT775" s="152" t="s">
        <v>244</v>
      </c>
      <c r="AU775" s="152" t="s">
        <v>85</v>
      </c>
      <c r="AV775" s="150" t="s">
        <v>85</v>
      </c>
      <c r="AW775" s="150" t="s">
        <v>33</v>
      </c>
      <c r="AX775" s="150" t="s">
        <v>8</v>
      </c>
      <c r="AY775" s="152" t="s">
        <v>236</v>
      </c>
    </row>
    <row r="776" spans="2:65" s="25" customFormat="1" ht="16.5" customHeight="1" x14ac:dyDescent="0.2">
      <c r="B776" s="24"/>
      <c r="C776" s="137" t="s">
        <v>1250</v>
      </c>
      <c r="D776" s="137" t="s">
        <v>238</v>
      </c>
      <c r="E776" s="138" t="s">
        <v>1251</v>
      </c>
      <c r="F776" s="139" t="s">
        <v>1252</v>
      </c>
      <c r="G776" s="140" t="s">
        <v>487</v>
      </c>
      <c r="H776" s="141">
        <v>78.284999999999997</v>
      </c>
      <c r="I776" s="4"/>
      <c r="J776" s="142">
        <f>ROUND(I776*H776,0)</f>
        <v>0</v>
      </c>
      <c r="K776" s="139" t="s">
        <v>242</v>
      </c>
      <c r="L776" s="24"/>
      <c r="M776" s="143" t="s">
        <v>1</v>
      </c>
      <c r="N776" s="144" t="s">
        <v>42</v>
      </c>
      <c r="P776" s="145">
        <f>O776*H776</f>
        <v>0</v>
      </c>
      <c r="Q776" s="145">
        <v>0</v>
      </c>
      <c r="R776" s="145">
        <f>Q776*H776</f>
        <v>0</v>
      </c>
      <c r="S776" s="145">
        <v>0</v>
      </c>
      <c r="T776" s="146">
        <f>S776*H776</f>
        <v>0</v>
      </c>
      <c r="AR776" s="147" t="s">
        <v>834</v>
      </c>
      <c r="AT776" s="147" t="s">
        <v>238</v>
      </c>
      <c r="AU776" s="147" t="s">
        <v>85</v>
      </c>
      <c r="AY776" s="12" t="s">
        <v>236</v>
      </c>
      <c r="BE776" s="148">
        <f>IF(N776="základní",J776,0)</f>
        <v>0</v>
      </c>
      <c r="BF776" s="148">
        <f>IF(N776="snížená",J776,0)</f>
        <v>0</v>
      </c>
      <c r="BG776" s="148">
        <f>IF(N776="zákl. přenesená",J776,0)</f>
        <v>0</v>
      </c>
      <c r="BH776" s="148">
        <f>IF(N776="sníž. přenesená",J776,0)</f>
        <v>0</v>
      </c>
      <c r="BI776" s="148">
        <f>IF(N776="nulová",J776,0)</f>
        <v>0</v>
      </c>
      <c r="BJ776" s="12" t="s">
        <v>8</v>
      </c>
      <c r="BK776" s="148">
        <f>ROUND(I776*H776,0)</f>
        <v>0</v>
      </c>
      <c r="BL776" s="12" t="s">
        <v>834</v>
      </c>
      <c r="BM776" s="147" t="s">
        <v>1253</v>
      </c>
    </row>
    <row r="777" spans="2:65" s="150" customFormat="1" x14ac:dyDescent="0.2">
      <c r="B777" s="149"/>
      <c r="D777" s="151" t="s">
        <v>244</v>
      </c>
      <c r="E777" s="152" t="s">
        <v>1</v>
      </c>
      <c r="F777" s="153" t="s">
        <v>1249</v>
      </c>
      <c r="H777" s="154">
        <v>78.284999999999997</v>
      </c>
      <c r="I777" s="5"/>
      <c r="L777" s="149"/>
      <c r="M777" s="155"/>
      <c r="T777" s="156"/>
      <c r="AT777" s="152" t="s">
        <v>244</v>
      </c>
      <c r="AU777" s="152" t="s">
        <v>85</v>
      </c>
      <c r="AV777" s="150" t="s">
        <v>85</v>
      </c>
      <c r="AW777" s="150" t="s">
        <v>33</v>
      </c>
      <c r="AX777" s="150" t="s">
        <v>8</v>
      </c>
      <c r="AY777" s="152" t="s">
        <v>236</v>
      </c>
    </row>
    <row r="778" spans="2:65" s="25" customFormat="1" ht="16.5" customHeight="1" x14ac:dyDescent="0.2">
      <c r="B778" s="24"/>
      <c r="C778" s="164" t="s">
        <v>1254</v>
      </c>
      <c r="D778" s="164" t="s">
        <v>327</v>
      </c>
      <c r="E778" s="165" t="s">
        <v>1112</v>
      </c>
      <c r="F778" s="166" t="s">
        <v>1113</v>
      </c>
      <c r="G778" s="167" t="s">
        <v>241</v>
      </c>
      <c r="H778" s="168">
        <v>0.31</v>
      </c>
      <c r="I778" s="7"/>
      <c r="J778" s="169">
        <f>ROUND(I778*H778,0)</f>
        <v>0</v>
      </c>
      <c r="K778" s="166" t="s">
        <v>242</v>
      </c>
      <c r="L778" s="170"/>
      <c r="M778" s="171" t="s">
        <v>1</v>
      </c>
      <c r="N778" s="172" t="s">
        <v>42</v>
      </c>
      <c r="P778" s="145">
        <f>O778*H778</f>
        <v>0</v>
      </c>
      <c r="Q778" s="145">
        <v>0.55000000000000004</v>
      </c>
      <c r="R778" s="145">
        <f>Q778*H778</f>
        <v>0.17050000000000001</v>
      </c>
      <c r="S778" s="145">
        <v>0</v>
      </c>
      <c r="T778" s="146">
        <f>S778*H778</f>
        <v>0</v>
      </c>
      <c r="AR778" s="147" t="s">
        <v>851</v>
      </c>
      <c r="AT778" s="147" t="s">
        <v>327</v>
      </c>
      <c r="AU778" s="147" t="s">
        <v>85</v>
      </c>
      <c r="AY778" s="12" t="s">
        <v>236</v>
      </c>
      <c r="BE778" s="148">
        <f>IF(N778="základní",J778,0)</f>
        <v>0</v>
      </c>
      <c r="BF778" s="148">
        <f>IF(N778="snížená",J778,0)</f>
        <v>0</v>
      </c>
      <c r="BG778" s="148">
        <f>IF(N778="zákl. přenesená",J778,0)</f>
        <v>0</v>
      </c>
      <c r="BH778" s="148">
        <f>IF(N778="sníž. přenesená",J778,0)</f>
        <v>0</v>
      </c>
      <c r="BI778" s="148">
        <f>IF(N778="nulová",J778,0)</f>
        <v>0</v>
      </c>
      <c r="BJ778" s="12" t="s">
        <v>8</v>
      </c>
      <c r="BK778" s="148">
        <f>ROUND(I778*H778,0)</f>
        <v>0</v>
      </c>
      <c r="BL778" s="12" t="s">
        <v>834</v>
      </c>
      <c r="BM778" s="147" t="s">
        <v>1255</v>
      </c>
    </row>
    <row r="779" spans="2:65" s="150" customFormat="1" x14ac:dyDescent="0.2">
      <c r="B779" s="149"/>
      <c r="D779" s="151" t="s">
        <v>244</v>
      </c>
      <c r="E779" s="152" t="s">
        <v>1</v>
      </c>
      <c r="F779" s="153" t="s">
        <v>1256</v>
      </c>
      <c r="H779" s="154">
        <v>0.31</v>
      </c>
      <c r="I779" s="5"/>
      <c r="L779" s="149"/>
      <c r="M779" s="155"/>
      <c r="T779" s="156"/>
      <c r="AT779" s="152" t="s">
        <v>244</v>
      </c>
      <c r="AU779" s="152" t="s">
        <v>85</v>
      </c>
      <c r="AV779" s="150" t="s">
        <v>85</v>
      </c>
      <c r="AW779" s="150" t="s">
        <v>33</v>
      </c>
      <c r="AX779" s="150" t="s">
        <v>8</v>
      </c>
      <c r="AY779" s="152" t="s">
        <v>236</v>
      </c>
    </row>
    <row r="780" spans="2:65" s="25" customFormat="1" ht="16.5" customHeight="1" x14ac:dyDescent="0.2">
      <c r="B780" s="24"/>
      <c r="C780" s="137" t="s">
        <v>1257</v>
      </c>
      <c r="D780" s="137" t="s">
        <v>238</v>
      </c>
      <c r="E780" s="138" t="s">
        <v>1258</v>
      </c>
      <c r="F780" s="139" t="s">
        <v>1259</v>
      </c>
      <c r="G780" s="140" t="s">
        <v>312</v>
      </c>
      <c r="H780" s="141">
        <v>6</v>
      </c>
      <c r="I780" s="4"/>
      <c r="J780" s="142">
        <f>ROUND(I780*H780,0)</f>
        <v>0</v>
      </c>
      <c r="K780" s="139" t="s">
        <v>242</v>
      </c>
      <c r="L780" s="24"/>
      <c r="M780" s="143" t="s">
        <v>1</v>
      </c>
      <c r="N780" s="144" t="s">
        <v>42</v>
      </c>
      <c r="P780" s="145">
        <f>O780*H780</f>
        <v>0</v>
      </c>
      <c r="Q780" s="145">
        <v>0</v>
      </c>
      <c r="R780" s="145">
        <f>Q780*H780</f>
        <v>0</v>
      </c>
      <c r="S780" s="145">
        <v>0</v>
      </c>
      <c r="T780" s="146">
        <f>S780*H780</f>
        <v>0</v>
      </c>
      <c r="AR780" s="147" t="s">
        <v>834</v>
      </c>
      <c r="AT780" s="147" t="s">
        <v>238</v>
      </c>
      <c r="AU780" s="147" t="s">
        <v>85</v>
      </c>
      <c r="AY780" s="12" t="s">
        <v>236</v>
      </c>
      <c r="BE780" s="148">
        <f>IF(N780="základní",J780,0)</f>
        <v>0</v>
      </c>
      <c r="BF780" s="148">
        <f>IF(N780="snížená",J780,0)</f>
        <v>0</v>
      </c>
      <c r="BG780" s="148">
        <f>IF(N780="zákl. přenesená",J780,0)</f>
        <v>0</v>
      </c>
      <c r="BH780" s="148">
        <f>IF(N780="sníž. přenesená",J780,0)</f>
        <v>0</v>
      </c>
      <c r="BI780" s="148">
        <f>IF(N780="nulová",J780,0)</f>
        <v>0</v>
      </c>
      <c r="BJ780" s="12" t="s">
        <v>8</v>
      </c>
      <c r="BK780" s="148">
        <f>ROUND(I780*H780,0)</f>
        <v>0</v>
      </c>
      <c r="BL780" s="12" t="s">
        <v>834</v>
      </c>
      <c r="BM780" s="147" t="s">
        <v>1260</v>
      </c>
    </row>
    <row r="781" spans="2:65" s="150" customFormat="1" x14ac:dyDescent="0.2">
      <c r="B781" s="149"/>
      <c r="D781" s="151" t="s">
        <v>244</v>
      </c>
      <c r="E781" s="152" t="s">
        <v>1</v>
      </c>
      <c r="F781" s="153" t="s">
        <v>1261</v>
      </c>
      <c r="H781" s="154">
        <v>6</v>
      </c>
      <c r="I781" s="5"/>
      <c r="L781" s="149"/>
      <c r="M781" s="155"/>
      <c r="T781" s="156"/>
      <c r="AT781" s="152" t="s">
        <v>244</v>
      </c>
      <c r="AU781" s="152" t="s">
        <v>85</v>
      </c>
      <c r="AV781" s="150" t="s">
        <v>85</v>
      </c>
      <c r="AW781" s="150" t="s">
        <v>33</v>
      </c>
      <c r="AX781" s="150" t="s">
        <v>77</v>
      </c>
      <c r="AY781" s="152" t="s">
        <v>236</v>
      </c>
    </row>
    <row r="782" spans="2:65" s="158" customFormat="1" x14ac:dyDescent="0.2">
      <c r="B782" s="157"/>
      <c r="D782" s="151" t="s">
        <v>244</v>
      </c>
      <c r="E782" s="159" t="s">
        <v>1</v>
      </c>
      <c r="F782" s="160" t="s">
        <v>253</v>
      </c>
      <c r="H782" s="161">
        <v>6</v>
      </c>
      <c r="I782" s="6"/>
      <c r="L782" s="157"/>
      <c r="M782" s="162"/>
      <c r="T782" s="163"/>
      <c r="AT782" s="159" t="s">
        <v>244</v>
      </c>
      <c r="AU782" s="159" t="s">
        <v>85</v>
      </c>
      <c r="AV782" s="158" t="s">
        <v>88</v>
      </c>
      <c r="AW782" s="158" t="s">
        <v>33</v>
      </c>
      <c r="AX782" s="158" t="s">
        <v>8</v>
      </c>
      <c r="AY782" s="159" t="s">
        <v>236</v>
      </c>
    </row>
    <row r="783" spans="2:65" s="25" customFormat="1" ht="16.5" customHeight="1" x14ac:dyDescent="0.2">
      <c r="B783" s="24"/>
      <c r="C783" s="164" t="s">
        <v>1262</v>
      </c>
      <c r="D783" s="164" t="s">
        <v>327</v>
      </c>
      <c r="E783" s="165" t="s">
        <v>1263</v>
      </c>
      <c r="F783" s="166" t="s">
        <v>1264</v>
      </c>
      <c r="G783" s="167" t="s">
        <v>312</v>
      </c>
      <c r="H783" s="168">
        <v>6</v>
      </c>
      <c r="I783" s="7"/>
      <c r="J783" s="169">
        <f>ROUND(I783*H783,0)</f>
        <v>0</v>
      </c>
      <c r="K783" s="166" t="s">
        <v>1</v>
      </c>
      <c r="L783" s="170"/>
      <c r="M783" s="171" t="s">
        <v>1</v>
      </c>
      <c r="N783" s="172" t="s">
        <v>42</v>
      </c>
      <c r="P783" s="145">
        <f>O783*H783</f>
        <v>0</v>
      </c>
      <c r="Q783" s="145">
        <v>1E-3</v>
      </c>
      <c r="R783" s="145">
        <f>Q783*H783</f>
        <v>6.0000000000000001E-3</v>
      </c>
      <c r="S783" s="145">
        <v>0</v>
      </c>
      <c r="T783" s="146">
        <f>S783*H783</f>
        <v>0</v>
      </c>
      <c r="AR783" s="147" t="s">
        <v>851</v>
      </c>
      <c r="AT783" s="147" t="s">
        <v>327</v>
      </c>
      <c r="AU783" s="147" t="s">
        <v>85</v>
      </c>
      <c r="AY783" s="12" t="s">
        <v>236</v>
      </c>
      <c r="BE783" s="148">
        <f>IF(N783="základní",J783,0)</f>
        <v>0</v>
      </c>
      <c r="BF783" s="148">
        <f>IF(N783="snížená",J783,0)</f>
        <v>0</v>
      </c>
      <c r="BG783" s="148">
        <f>IF(N783="zákl. přenesená",J783,0)</f>
        <v>0</v>
      </c>
      <c r="BH783" s="148">
        <f>IF(N783="sníž. přenesená",J783,0)</f>
        <v>0</v>
      </c>
      <c r="BI783" s="148">
        <f>IF(N783="nulová",J783,0)</f>
        <v>0</v>
      </c>
      <c r="BJ783" s="12" t="s">
        <v>8</v>
      </c>
      <c r="BK783" s="148">
        <f>ROUND(I783*H783,0)</f>
        <v>0</v>
      </c>
      <c r="BL783" s="12" t="s">
        <v>834</v>
      </c>
      <c r="BM783" s="147" t="s">
        <v>1265</v>
      </c>
    </row>
    <row r="784" spans="2:65" s="150" customFormat="1" x14ac:dyDescent="0.2">
      <c r="B784" s="149"/>
      <c r="D784" s="151" t="s">
        <v>244</v>
      </c>
      <c r="E784" s="152" t="s">
        <v>1</v>
      </c>
      <c r="F784" s="153" t="s">
        <v>1261</v>
      </c>
      <c r="H784" s="154">
        <v>6</v>
      </c>
      <c r="I784" s="5"/>
      <c r="L784" s="149"/>
      <c r="M784" s="155"/>
      <c r="T784" s="156"/>
      <c r="AT784" s="152" t="s">
        <v>244</v>
      </c>
      <c r="AU784" s="152" t="s">
        <v>85</v>
      </c>
      <c r="AV784" s="150" t="s">
        <v>85</v>
      </c>
      <c r="AW784" s="150" t="s">
        <v>33</v>
      </c>
      <c r="AX784" s="150" t="s">
        <v>77</v>
      </c>
      <c r="AY784" s="152" t="s">
        <v>236</v>
      </c>
    </row>
    <row r="785" spans="2:65" s="158" customFormat="1" x14ac:dyDescent="0.2">
      <c r="B785" s="157"/>
      <c r="D785" s="151" t="s">
        <v>244</v>
      </c>
      <c r="E785" s="159" t="s">
        <v>1</v>
      </c>
      <c r="F785" s="160" t="s">
        <v>253</v>
      </c>
      <c r="H785" s="161">
        <v>6</v>
      </c>
      <c r="I785" s="6"/>
      <c r="L785" s="157"/>
      <c r="M785" s="162"/>
      <c r="T785" s="163"/>
      <c r="AT785" s="159" t="s">
        <v>244</v>
      </c>
      <c r="AU785" s="159" t="s">
        <v>85</v>
      </c>
      <c r="AV785" s="158" t="s">
        <v>88</v>
      </c>
      <c r="AW785" s="158" t="s">
        <v>33</v>
      </c>
      <c r="AX785" s="158" t="s">
        <v>8</v>
      </c>
      <c r="AY785" s="159" t="s">
        <v>236</v>
      </c>
    </row>
    <row r="786" spans="2:65" s="25" customFormat="1" ht="24.2" customHeight="1" x14ac:dyDescent="0.2">
      <c r="B786" s="24"/>
      <c r="C786" s="137" t="s">
        <v>1266</v>
      </c>
      <c r="D786" s="137" t="s">
        <v>238</v>
      </c>
      <c r="E786" s="138" t="s">
        <v>1267</v>
      </c>
      <c r="F786" s="139" t="s">
        <v>1268</v>
      </c>
      <c r="G786" s="140" t="s">
        <v>312</v>
      </c>
      <c r="H786" s="141">
        <v>30</v>
      </c>
      <c r="I786" s="4"/>
      <c r="J786" s="142">
        <f>ROUND(I786*H786,0)</f>
        <v>0</v>
      </c>
      <c r="K786" s="139" t="s">
        <v>242</v>
      </c>
      <c r="L786" s="24"/>
      <c r="M786" s="143" t="s">
        <v>1</v>
      </c>
      <c r="N786" s="144" t="s">
        <v>42</v>
      </c>
      <c r="P786" s="145">
        <f>O786*H786</f>
        <v>0</v>
      </c>
      <c r="Q786" s="145">
        <v>2.64725E-4</v>
      </c>
      <c r="R786" s="145">
        <f>Q786*H786</f>
        <v>7.9417499999999992E-3</v>
      </c>
      <c r="S786" s="145">
        <v>0</v>
      </c>
      <c r="T786" s="146">
        <f>S786*H786</f>
        <v>0</v>
      </c>
      <c r="AR786" s="147" t="s">
        <v>834</v>
      </c>
      <c r="AT786" s="147" t="s">
        <v>238</v>
      </c>
      <c r="AU786" s="147" t="s">
        <v>85</v>
      </c>
      <c r="AY786" s="12" t="s">
        <v>236</v>
      </c>
      <c r="BE786" s="148">
        <f>IF(N786="základní",J786,0)</f>
        <v>0</v>
      </c>
      <c r="BF786" s="148">
        <f>IF(N786="snížená",J786,0)</f>
        <v>0</v>
      </c>
      <c r="BG786" s="148">
        <f>IF(N786="zákl. přenesená",J786,0)</f>
        <v>0</v>
      </c>
      <c r="BH786" s="148">
        <f>IF(N786="sníž. přenesená",J786,0)</f>
        <v>0</v>
      </c>
      <c r="BI786" s="148">
        <f>IF(N786="nulová",J786,0)</f>
        <v>0</v>
      </c>
      <c r="BJ786" s="12" t="s">
        <v>8</v>
      </c>
      <c r="BK786" s="148">
        <f>ROUND(I786*H786,0)</f>
        <v>0</v>
      </c>
      <c r="BL786" s="12" t="s">
        <v>834</v>
      </c>
      <c r="BM786" s="147" t="s">
        <v>1269</v>
      </c>
    </row>
    <row r="787" spans="2:65" s="150" customFormat="1" x14ac:dyDescent="0.2">
      <c r="B787" s="149"/>
      <c r="D787" s="151" t="s">
        <v>244</v>
      </c>
      <c r="E787" s="152" t="s">
        <v>1</v>
      </c>
      <c r="F787" s="153" t="s">
        <v>1270</v>
      </c>
      <c r="H787" s="154">
        <v>21</v>
      </c>
      <c r="I787" s="5"/>
      <c r="L787" s="149"/>
      <c r="M787" s="155"/>
      <c r="T787" s="156"/>
      <c r="AT787" s="152" t="s">
        <v>244</v>
      </c>
      <c r="AU787" s="152" t="s">
        <v>85</v>
      </c>
      <c r="AV787" s="150" t="s">
        <v>85</v>
      </c>
      <c r="AW787" s="150" t="s">
        <v>33</v>
      </c>
      <c r="AX787" s="150" t="s">
        <v>77</v>
      </c>
      <c r="AY787" s="152" t="s">
        <v>236</v>
      </c>
    </row>
    <row r="788" spans="2:65" s="150" customFormat="1" x14ac:dyDescent="0.2">
      <c r="B788" s="149"/>
      <c r="D788" s="151" t="s">
        <v>244</v>
      </c>
      <c r="E788" s="152" t="s">
        <v>1</v>
      </c>
      <c r="F788" s="153" t="s">
        <v>1271</v>
      </c>
      <c r="H788" s="154">
        <v>9</v>
      </c>
      <c r="I788" s="5"/>
      <c r="L788" s="149"/>
      <c r="M788" s="155"/>
      <c r="T788" s="156"/>
      <c r="AT788" s="152" t="s">
        <v>244</v>
      </c>
      <c r="AU788" s="152" t="s">
        <v>85</v>
      </c>
      <c r="AV788" s="150" t="s">
        <v>85</v>
      </c>
      <c r="AW788" s="150" t="s">
        <v>33</v>
      </c>
      <c r="AX788" s="150" t="s">
        <v>77</v>
      </c>
      <c r="AY788" s="152" t="s">
        <v>236</v>
      </c>
    </row>
    <row r="789" spans="2:65" s="158" customFormat="1" x14ac:dyDescent="0.2">
      <c r="B789" s="157"/>
      <c r="D789" s="151" t="s">
        <v>244</v>
      </c>
      <c r="E789" s="159" t="s">
        <v>1</v>
      </c>
      <c r="F789" s="160" t="s">
        <v>253</v>
      </c>
      <c r="H789" s="161">
        <v>30</v>
      </c>
      <c r="I789" s="6"/>
      <c r="L789" s="157"/>
      <c r="M789" s="162"/>
      <c r="T789" s="163"/>
      <c r="AT789" s="159" t="s">
        <v>244</v>
      </c>
      <c r="AU789" s="159" t="s">
        <v>85</v>
      </c>
      <c r="AV789" s="158" t="s">
        <v>88</v>
      </c>
      <c r="AW789" s="158" t="s">
        <v>33</v>
      </c>
      <c r="AX789" s="158" t="s">
        <v>8</v>
      </c>
      <c r="AY789" s="159" t="s">
        <v>236</v>
      </c>
    </row>
    <row r="790" spans="2:65" s="25" customFormat="1" ht="24.2" customHeight="1" x14ac:dyDescent="0.2">
      <c r="B790" s="24"/>
      <c r="C790" s="164" t="s">
        <v>1272</v>
      </c>
      <c r="D790" s="164" t="s">
        <v>327</v>
      </c>
      <c r="E790" s="165" t="s">
        <v>1273</v>
      </c>
      <c r="F790" s="166" t="s">
        <v>1274</v>
      </c>
      <c r="G790" s="167" t="s">
        <v>300</v>
      </c>
      <c r="H790" s="168">
        <v>19.574999999999999</v>
      </c>
      <c r="I790" s="7"/>
      <c r="J790" s="169">
        <f>ROUND(I790*H790,0)</f>
        <v>0</v>
      </c>
      <c r="K790" s="166" t="s">
        <v>242</v>
      </c>
      <c r="L790" s="170"/>
      <c r="M790" s="171" t="s">
        <v>1</v>
      </c>
      <c r="N790" s="172" t="s">
        <v>42</v>
      </c>
      <c r="P790" s="145">
        <f>O790*H790</f>
        <v>0</v>
      </c>
      <c r="Q790" s="145">
        <v>2.9170000000000001E-2</v>
      </c>
      <c r="R790" s="145">
        <f>Q790*H790</f>
        <v>0.57100275</v>
      </c>
      <c r="S790" s="145">
        <v>0</v>
      </c>
      <c r="T790" s="146">
        <f>S790*H790</f>
        <v>0</v>
      </c>
      <c r="AR790" s="147" t="s">
        <v>851</v>
      </c>
      <c r="AT790" s="147" t="s">
        <v>327</v>
      </c>
      <c r="AU790" s="147" t="s">
        <v>85</v>
      </c>
      <c r="AY790" s="12" t="s">
        <v>236</v>
      </c>
      <c r="BE790" s="148">
        <f>IF(N790="základní",J790,0)</f>
        <v>0</v>
      </c>
      <c r="BF790" s="148">
        <f>IF(N790="snížená",J790,0)</f>
        <v>0</v>
      </c>
      <c r="BG790" s="148">
        <f>IF(N790="zákl. přenesená",J790,0)</f>
        <v>0</v>
      </c>
      <c r="BH790" s="148">
        <f>IF(N790="sníž. přenesená",J790,0)</f>
        <v>0</v>
      </c>
      <c r="BI790" s="148">
        <f>IF(N790="nulová",J790,0)</f>
        <v>0</v>
      </c>
      <c r="BJ790" s="12" t="s">
        <v>8</v>
      </c>
      <c r="BK790" s="148">
        <f>ROUND(I790*H790,0)</f>
        <v>0</v>
      </c>
      <c r="BL790" s="12" t="s">
        <v>834</v>
      </c>
      <c r="BM790" s="147" t="s">
        <v>1275</v>
      </c>
    </row>
    <row r="791" spans="2:65" s="150" customFormat="1" x14ac:dyDescent="0.2">
      <c r="B791" s="149"/>
      <c r="D791" s="151" t="s">
        <v>244</v>
      </c>
      <c r="E791" s="152" t="s">
        <v>1</v>
      </c>
      <c r="F791" s="153" t="s">
        <v>1276</v>
      </c>
      <c r="H791" s="154">
        <v>12.285</v>
      </c>
      <c r="I791" s="5"/>
      <c r="L791" s="149"/>
      <c r="M791" s="155"/>
      <c r="T791" s="156"/>
      <c r="AT791" s="152" t="s">
        <v>244</v>
      </c>
      <c r="AU791" s="152" t="s">
        <v>85</v>
      </c>
      <c r="AV791" s="150" t="s">
        <v>85</v>
      </c>
      <c r="AW791" s="150" t="s">
        <v>33</v>
      </c>
      <c r="AX791" s="150" t="s">
        <v>77</v>
      </c>
      <c r="AY791" s="152" t="s">
        <v>236</v>
      </c>
    </row>
    <row r="792" spans="2:65" s="150" customFormat="1" x14ac:dyDescent="0.2">
      <c r="B792" s="149"/>
      <c r="D792" s="151" t="s">
        <v>244</v>
      </c>
      <c r="E792" s="152" t="s">
        <v>1</v>
      </c>
      <c r="F792" s="153" t="s">
        <v>1277</v>
      </c>
      <c r="H792" s="154">
        <v>7.29</v>
      </c>
      <c r="I792" s="5"/>
      <c r="L792" s="149"/>
      <c r="M792" s="155"/>
      <c r="T792" s="156"/>
      <c r="AT792" s="152" t="s">
        <v>244</v>
      </c>
      <c r="AU792" s="152" t="s">
        <v>85</v>
      </c>
      <c r="AV792" s="150" t="s">
        <v>85</v>
      </c>
      <c r="AW792" s="150" t="s">
        <v>33</v>
      </c>
      <c r="AX792" s="150" t="s">
        <v>77</v>
      </c>
      <c r="AY792" s="152" t="s">
        <v>236</v>
      </c>
    </row>
    <row r="793" spans="2:65" s="158" customFormat="1" x14ac:dyDescent="0.2">
      <c r="B793" s="157"/>
      <c r="D793" s="151" t="s">
        <v>244</v>
      </c>
      <c r="E793" s="159" t="s">
        <v>1</v>
      </c>
      <c r="F793" s="160" t="s">
        <v>253</v>
      </c>
      <c r="H793" s="161">
        <v>19.574999999999999</v>
      </c>
      <c r="I793" s="6"/>
      <c r="L793" s="157"/>
      <c r="M793" s="162"/>
      <c r="T793" s="163"/>
      <c r="AT793" s="159" t="s">
        <v>244</v>
      </c>
      <c r="AU793" s="159" t="s">
        <v>85</v>
      </c>
      <c r="AV793" s="158" t="s">
        <v>88</v>
      </c>
      <c r="AW793" s="158" t="s">
        <v>33</v>
      </c>
      <c r="AX793" s="158" t="s">
        <v>8</v>
      </c>
      <c r="AY793" s="159" t="s">
        <v>236</v>
      </c>
    </row>
    <row r="794" spans="2:65" s="25" customFormat="1" ht="24.2" customHeight="1" x14ac:dyDescent="0.2">
      <c r="B794" s="24"/>
      <c r="C794" s="137" t="s">
        <v>1278</v>
      </c>
      <c r="D794" s="137" t="s">
        <v>238</v>
      </c>
      <c r="E794" s="138" t="s">
        <v>1279</v>
      </c>
      <c r="F794" s="139" t="s">
        <v>1280</v>
      </c>
      <c r="G794" s="140" t="s">
        <v>312</v>
      </c>
      <c r="H794" s="141">
        <v>6</v>
      </c>
      <c r="I794" s="4"/>
      <c r="J794" s="142">
        <f>ROUND(I794*H794,0)</f>
        <v>0</v>
      </c>
      <c r="K794" s="139" t="s">
        <v>242</v>
      </c>
      <c r="L794" s="24"/>
      <c r="M794" s="143" t="s">
        <v>1</v>
      </c>
      <c r="N794" s="144" t="s">
        <v>42</v>
      </c>
      <c r="P794" s="145">
        <f>O794*H794</f>
        <v>0</v>
      </c>
      <c r="Q794" s="145">
        <v>2.6848749999999999E-4</v>
      </c>
      <c r="R794" s="145">
        <f>Q794*H794</f>
        <v>1.610925E-3</v>
      </c>
      <c r="S794" s="145">
        <v>0</v>
      </c>
      <c r="T794" s="146">
        <f>S794*H794</f>
        <v>0</v>
      </c>
      <c r="AR794" s="147" t="s">
        <v>834</v>
      </c>
      <c r="AT794" s="147" t="s">
        <v>238</v>
      </c>
      <c r="AU794" s="147" t="s">
        <v>85</v>
      </c>
      <c r="AY794" s="12" t="s">
        <v>236</v>
      </c>
      <c r="BE794" s="148">
        <f>IF(N794="základní",J794,0)</f>
        <v>0</v>
      </c>
      <c r="BF794" s="148">
        <f>IF(N794="snížená",J794,0)</f>
        <v>0</v>
      </c>
      <c r="BG794" s="148">
        <f>IF(N794="zákl. přenesená",J794,0)</f>
        <v>0</v>
      </c>
      <c r="BH794" s="148">
        <f>IF(N794="sníž. přenesená",J794,0)</f>
        <v>0</v>
      </c>
      <c r="BI794" s="148">
        <f>IF(N794="nulová",J794,0)</f>
        <v>0</v>
      </c>
      <c r="BJ794" s="12" t="s">
        <v>8</v>
      </c>
      <c r="BK794" s="148">
        <f>ROUND(I794*H794,0)</f>
        <v>0</v>
      </c>
      <c r="BL794" s="12" t="s">
        <v>834</v>
      </c>
      <c r="BM794" s="147" t="s">
        <v>1281</v>
      </c>
    </row>
    <row r="795" spans="2:65" s="150" customFormat="1" x14ac:dyDescent="0.2">
      <c r="B795" s="149"/>
      <c r="D795" s="151" t="s">
        <v>244</v>
      </c>
      <c r="E795" s="152" t="s">
        <v>1</v>
      </c>
      <c r="F795" s="153" t="s">
        <v>1261</v>
      </c>
      <c r="H795" s="154">
        <v>6</v>
      </c>
      <c r="I795" s="5"/>
      <c r="L795" s="149"/>
      <c r="M795" s="155"/>
      <c r="T795" s="156"/>
      <c r="AT795" s="152" t="s">
        <v>244</v>
      </c>
      <c r="AU795" s="152" t="s">
        <v>85</v>
      </c>
      <c r="AV795" s="150" t="s">
        <v>85</v>
      </c>
      <c r="AW795" s="150" t="s">
        <v>33</v>
      </c>
      <c r="AX795" s="150" t="s">
        <v>77</v>
      </c>
      <c r="AY795" s="152" t="s">
        <v>236</v>
      </c>
    </row>
    <row r="796" spans="2:65" s="158" customFormat="1" x14ac:dyDescent="0.2">
      <c r="B796" s="157"/>
      <c r="D796" s="151" t="s">
        <v>244</v>
      </c>
      <c r="E796" s="159" t="s">
        <v>1</v>
      </c>
      <c r="F796" s="160" t="s">
        <v>253</v>
      </c>
      <c r="H796" s="161">
        <v>6</v>
      </c>
      <c r="I796" s="6"/>
      <c r="L796" s="157"/>
      <c r="M796" s="162"/>
      <c r="T796" s="163"/>
      <c r="AT796" s="159" t="s">
        <v>244</v>
      </c>
      <c r="AU796" s="159" t="s">
        <v>85</v>
      </c>
      <c r="AV796" s="158" t="s">
        <v>88</v>
      </c>
      <c r="AW796" s="158" t="s">
        <v>33</v>
      </c>
      <c r="AX796" s="158" t="s">
        <v>8</v>
      </c>
      <c r="AY796" s="159" t="s">
        <v>236</v>
      </c>
    </row>
    <row r="797" spans="2:65" s="25" customFormat="1" ht="24.2" customHeight="1" x14ac:dyDescent="0.2">
      <c r="B797" s="24"/>
      <c r="C797" s="164" t="s">
        <v>1282</v>
      </c>
      <c r="D797" s="164" t="s">
        <v>327</v>
      </c>
      <c r="E797" s="165" t="s">
        <v>1283</v>
      </c>
      <c r="F797" s="166" t="s">
        <v>1284</v>
      </c>
      <c r="G797" s="167" t="s">
        <v>300</v>
      </c>
      <c r="H797" s="168">
        <v>4.32</v>
      </c>
      <c r="I797" s="7"/>
      <c r="J797" s="169">
        <f>ROUND(I797*H797,0)</f>
        <v>0</v>
      </c>
      <c r="K797" s="166" t="s">
        <v>242</v>
      </c>
      <c r="L797" s="170"/>
      <c r="M797" s="171" t="s">
        <v>1</v>
      </c>
      <c r="N797" s="172" t="s">
        <v>42</v>
      </c>
      <c r="P797" s="145">
        <f>O797*H797</f>
        <v>0</v>
      </c>
      <c r="Q797" s="145">
        <v>3.4720000000000001E-2</v>
      </c>
      <c r="R797" s="145">
        <f>Q797*H797</f>
        <v>0.14999040000000002</v>
      </c>
      <c r="S797" s="145">
        <v>0</v>
      </c>
      <c r="T797" s="146">
        <f>S797*H797</f>
        <v>0</v>
      </c>
      <c r="AR797" s="147" t="s">
        <v>851</v>
      </c>
      <c r="AT797" s="147" t="s">
        <v>327</v>
      </c>
      <c r="AU797" s="147" t="s">
        <v>85</v>
      </c>
      <c r="AY797" s="12" t="s">
        <v>236</v>
      </c>
      <c r="BE797" s="148">
        <f>IF(N797="základní",J797,0)</f>
        <v>0</v>
      </c>
      <c r="BF797" s="148">
        <f>IF(N797="snížená",J797,0)</f>
        <v>0</v>
      </c>
      <c r="BG797" s="148">
        <f>IF(N797="zákl. přenesená",J797,0)</f>
        <v>0</v>
      </c>
      <c r="BH797" s="148">
        <f>IF(N797="sníž. přenesená",J797,0)</f>
        <v>0</v>
      </c>
      <c r="BI797" s="148">
        <f>IF(N797="nulová",J797,0)</f>
        <v>0</v>
      </c>
      <c r="BJ797" s="12" t="s">
        <v>8</v>
      </c>
      <c r="BK797" s="148">
        <f>ROUND(I797*H797,0)</f>
        <v>0</v>
      </c>
      <c r="BL797" s="12" t="s">
        <v>834</v>
      </c>
      <c r="BM797" s="147" t="s">
        <v>1285</v>
      </c>
    </row>
    <row r="798" spans="2:65" s="150" customFormat="1" x14ac:dyDescent="0.2">
      <c r="B798" s="149"/>
      <c r="D798" s="151" t="s">
        <v>244</v>
      </c>
      <c r="E798" s="152" t="s">
        <v>1</v>
      </c>
      <c r="F798" s="153" t="s">
        <v>1286</v>
      </c>
      <c r="H798" s="154">
        <v>4.32</v>
      </c>
      <c r="I798" s="5"/>
      <c r="L798" s="149"/>
      <c r="M798" s="155"/>
      <c r="T798" s="156"/>
      <c r="AT798" s="152" t="s">
        <v>244</v>
      </c>
      <c r="AU798" s="152" t="s">
        <v>85</v>
      </c>
      <c r="AV798" s="150" t="s">
        <v>85</v>
      </c>
      <c r="AW798" s="150" t="s">
        <v>33</v>
      </c>
      <c r="AX798" s="150" t="s">
        <v>77</v>
      </c>
      <c r="AY798" s="152" t="s">
        <v>236</v>
      </c>
    </row>
    <row r="799" spans="2:65" s="158" customFormat="1" x14ac:dyDescent="0.2">
      <c r="B799" s="157"/>
      <c r="D799" s="151" t="s">
        <v>244</v>
      </c>
      <c r="E799" s="159" t="s">
        <v>1</v>
      </c>
      <c r="F799" s="160" t="s">
        <v>253</v>
      </c>
      <c r="H799" s="161">
        <v>4.32</v>
      </c>
      <c r="I799" s="6"/>
      <c r="L799" s="157"/>
      <c r="M799" s="162"/>
      <c r="T799" s="163"/>
      <c r="AT799" s="159" t="s">
        <v>244</v>
      </c>
      <c r="AU799" s="159" t="s">
        <v>85</v>
      </c>
      <c r="AV799" s="158" t="s">
        <v>88</v>
      </c>
      <c r="AW799" s="158" t="s">
        <v>33</v>
      </c>
      <c r="AX799" s="158" t="s">
        <v>8</v>
      </c>
      <c r="AY799" s="159" t="s">
        <v>236</v>
      </c>
    </row>
    <row r="800" spans="2:65" s="25" customFormat="1" ht="24.2" customHeight="1" x14ac:dyDescent="0.2">
      <c r="B800" s="24"/>
      <c r="C800" s="137" t="s">
        <v>1287</v>
      </c>
      <c r="D800" s="137" t="s">
        <v>238</v>
      </c>
      <c r="E800" s="138" t="s">
        <v>1288</v>
      </c>
      <c r="F800" s="139" t="s">
        <v>1289</v>
      </c>
      <c r="G800" s="140" t="s">
        <v>487</v>
      </c>
      <c r="H800" s="141">
        <v>77.37</v>
      </c>
      <c r="I800" s="4"/>
      <c r="J800" s="142">
        <f>ROUND(I800*H800,0)</f>
        <v>0</v>
      </c>
      <c r="K800" s="139" t="s">
        <v>242</v>
      </c>
      <c r="L800" s="24"/>
      <c r="M800" s="143" t="s">
        <v>1</v>
      </c>
      <c r="N800" s="144" t="s">
        <v>42</v>
      </c>
      <c r="P800" s="145">
        <f>O800*H800</f>
        <v>0</v>
      </c>
      <c r="Q800" s="145">
        <v>1.6025109999999999E-4</v>
      </c>
      <c r="R800" s="145">
        <f>Q800*H800</f>
        <v>1.2398627606999999E-2</v>
      </c>
      <c r="S800" s="145">
        <v>0</v>
      </c>
      <c r="T800" s="146">
        <f>S800*H800</f>
        <v>0</v>
      </c>
      <c r="AR800" s="147" t="s">
        <v>834</v>
      </c>
      <c r="AT800" s="147" t="s">
        <v>238</v>
      </c>
      <c r="AU800" s="147" t="s">
        <v>85</v>
      </c>
      <c r="AY800" s="12" t="s">
        <v>236</v>
      </c>
      <c r="BE800" s="148">
        <f>IF(N800="základní",J800,0)</f>
        <v>0</v>
      </c>
      <c r="BF800" s="148">
        <f>IF(N800="snížená",J800,0)</f>
        <v>0</v>
      </c>
      <c r="BG800" s="148">
        <f>IF(N800="zákl. přenesená",J800,0)</f>
        <v>0</v>
      </c>
      <c r="BH800" s="148">
        <f>IF(N800="sníž. přenesená",J800,0)</f>
        <v>0</v>
      </c>
      <c r="BI800" s="148">
        <f>IF(N800="nulová",J800,0)</f>
        <v>0</v>
      </c>
      <c r="BJ800" s="12" t="s">
        <v>8</v>
      </c>
      <c r="BK800" s="148">
        <f>ROUND(I800*H800,0)</f>
        <v>0</v>
      </c>
      <c r="BL800" s="12" t="s">
        <v>834</v>
      </c>
      <c r="BM800" s="147" t="s">
        <v>1290</v>
      </c>
    </row>
    <row r="801" spans="2:65" s="150" customFormat="1" x14ac:dyDescent="0.2">
      <c r="B801" s="149"/>
      <c r="D801" s="151" t="s">
        <v>244</v>
      </c>
      <c r="E801" s="152" t="s">
        <v>1</v>
      </c>
      <c r="F801" s="153" t="s">
        <v>1291</v>
      </c>
      <c r="H801" s="154">
        <v>24.57</v>
      </c>
      <c r="I801" s="5"/>
      <c r="L801" s="149"/>
      <c r="M801" s="155"/>
      <c r="T801" s="156"/>
      <c r="AT801" s="152" t="s">
        <v>244</v>
      </c>
      <c r="AU801" s="152" t="s">
        <v>85</v>
      </c>
      <c r="AV801" s="150" t="s">
        <v>85</v>
      </c>
      <c r="AW801" s="150" t="s">
        <v>33</v>
      </c>
      <c r="AX801" s="150" t="s">
        <v>77</v>
      </c>
      <c r="AY801" s="152" t="s">
        <v>236</v>
      </c>
    </row>
    <row r="802" spans="2:65" s="150" customFormat="1" x14ac:dyDescent="0.2">
      <c r="B802" s="149"/>
      <c r="D802" s="151" t="s">
        <v>244</v>
      </c>
      <c r="E802" s="152" t="s">
        <v>1</v>
      </c>
      <c r="F802" s="153" t="s">
        <v>1292</v>
      </c>
      <c r="H802" s="154">
        <v>32.4</v>
      </c>
      <c r="I802" s="5"/>
      <c r="L802" s="149"/>
      <c r="M802" s="155"/>
      <c r="T802" s="156"/>
      <c r="AT802" s="152" t="s">
        <v>244</v>
      </c>
      <c r="AU802" s="152" t="s">
        <v>85</v>
      </c>
      <c r="AV802" s="150" t="s">
        <v>85</v>
      </c>
      <c r="AW802" s="150" t="s">
        <v>33</v>
      </c>
      <c r="AX802" s="150" t="s">
        <v>77</v>
      </c>
      <c r="AY802" s="152" t="s">
        <v>236</v>
      </c>
    </row>
    <row r="803" spans="2:65" s="150" customFormat="1" x14ac:dyDescent="0.2">
      <c r="B803" s="149"/>
      <c r="D803" s="151" t="s">
        <v>244</v>
      </c>
      <c r="E803" s="152" t="s">
        <v>1</v>
      </c>
      <c r="F803" s="153" t="s">
        <v>1293</v>
      </c>
      <c r="H803" s="154">
        <v>20.399999999999999</v>
      </c>
      <c r="I803" s="5"/>
      <c r="L803" s="149"/>
      <c r="M803" s="155"/>
      <c r="T803" s="156"/>
      <c r="AT803" s="152" t="s">
        <v>244</v>
      </c>
      <c r="AU803" s="152" t="s">
        <v>85</v>
      </c>
      <c r="AV803" s="150" t="s">
        <v>85</v>
      </c>
      <c r="AW803" s="150" t="s">
        <v>33</v>
      </c>
      <c r="AX803" s="150" t="s">
        <v>77</v>
      </c>
      <c r="AY803" s="152" t="s">
        <v>236</v>
      </c>
    </row>
    <row r="804" spans="2:65" s="158" customFormat="1" x14ac:dyDescent="0.2">
      <c r="B804" s="157"/>
      <c r="D804" s="151" t="s">
        <v>244</v>
      </c>
      <c r="E804" s="159" t="s">
        <v>1</v>
      </c>
      <c r="F804" s="160" t="s">
        <v>253</v>
      </c>
      <c r="H804" s="161">
        <v>77.37</v>
      </c>
      <c r="I804" s="6"/>
      <c r="L804" s="157"/>
      <c r="M804" s="162"/>
      <c r="T804" s="163"/>
      <c r="AT804" s="159" t="s">
        <v>244</v>
      </c>
      <c r="AU804" s="159" t="s">
        <v>85</v>
      </c>
      <c r="AV804" s="158" t="s">
        <v>88</v>
      </c>
      <c r="AW804" s="158" t="s">
        <v>33</v>
      </c>
      <c r="AX804" s="158" t="s">
        <v>8</v>
      </c>
      <c r="AY804" s="159" t="s">
        <v>236</v>
      </c>
    </row>
    <row r="805" spans="2:65" s="25" customFormat="1" ht="24.2" customHeight="1" x14ac:dyDescent="0.2">
      <c r="B805" s="24"/>
      <c r="C805" s="137" t="s">
        <v>1294</v>
      </c>
      <c r="D805" s="137" t="s">
        <v>238</v>
      </c>
      <c r="E805" s="138" t="s">
        <v>1295</v>
      </c>
      <c r="F805" s="139" t="s">
        <v>1296</v>
      </c>
      <c r="G805" s="140" t="s">
        <v>312</v>
      </c>
      <c r="H805" s="141">
        <v>3</v>
      </c>
      <c r="I805" s="4"/>
      <c r="J805" s="142">
        <f>ROUND(I805*H805,0)</f>
        <v>0</v>
      </c>
      <c r="K805" s="139" t="s">
        <v>242</v>
      </c>
      <c r="L805" s="24"/>
      <c r="M805" s="143" t="s">
        <v>1</v>
      </c>
      <c r="N805" s="144" t="s">
        <v>42</v>
      </c>
      <c r="P805" s="145">
        <f>O805*H805</f>
        <v>0</v>
      </c>
      <c r="Q805" s="145">
        <v>0</v>
      </c>
      <c r="R805" s="145">
        <f>Q805*H805</f>
        <v>0</v>
      </c>
      <c r="S805" s="145">
        <v>0</v>
      </c>
      <c r="T805" s="146">
        <f>S805*H805</f>
        <v>0</v>
      </c>
      <c r="AR805" s="147" t="s">
        <v>834</v>
      </c>
      <c r="AT805" s="147" t="s">
        <v>238</v>
      </c>
      <c r="AU805" s="147" t="s">
        <v>85</v>
      </c>
      <c r="AY805" s="12" t="s">
        <v>236</v>
      </c>
      <c r="BE805" s="148">
        <f>IF(N805="základní",J805,0)</f>
        <v>0</v>
      </c>
      <c r="BF805" s="148">
        <f>IF(N805="snížená",J805,0)</f>
        <v>0</v>
      </c>
      <c r="BG805" s="148">
        <f>IF(N805="zákl. přenesená",J805,0)</f>
        <v>0</v>
      </c>
      <c r="BH805" s="148">
        <f>IF(N805="sníž. přenesená",J805,0)</f>
        <v>0</v>
      </c>
      <c r="BI805" s="148">
        <f>IF(N805="nulová",J805,0)</f>
        <v>0</v>
      </c>
      <c r="BJ805" s="12" t="s">
        <v>8</v>
      </c>
      <c r="BK805" s="148">
        <f>ROUND(I805*H805,0)</f>
        <v>0</v>
      </c>
      <c r="BL805" s="12" t="s">
        <v>834</v>
      </c>
      <c r="BM805" s="147" t="s">
        <v>1297</v>
      </c>
    </row>
    <row r="806" spans="2:65" s="150" customFormat="1" x14ac:dyDescent="0.2">
      <c r="B806" s="149"/>
      <c r="D806" s="151" t="s">
        <v>244</v>
      </c>
      <c r="E806" s="152" t="s">
        <v>1</v>
      </c>
      <c r="F806" s="153" t="s">
        <v>574</v>
      </c>
      <c r="H806" s="154">
        <v>2</v>
      </c>
      <c r="I806" s="5"/>
      <c r="L806" s="149"/>
      <c r="M806" s="155"/>
      <c r="T806" s="156"/>
      <c r="AT806" s="152" t="s">
        <v>244</v>
      </c>
      <c r="AU806" s="152" t="s">
        <v>85</v>
      </c>
      <c r="AV806" s="150" t="s">
        <v>85</v>
      </c>
      <c r="AW806" s="150" t="s">
        <v>33</v>
      </c>
      <c r="AX806" s="150" t="s">
        <v>77</v>
      </c>
      <c r="AY806" s="152" t="s">
        <v>236</v>
      </c>
    </row>
    <row r="807" spans="2:65" s="150" customFormat="1" x14ac:dyDescent="0.2">
      <c r="B807" s="149"/>
      <c r="D807" s="151" t="s">
        <v>244</v>
      </c>
      <c r="E807" s="152" t="s">
        <v>1</v>
      </c>
      <c r="F807" s="153" t="s">
        <v>575</v>
      </c>
      <c r="H807" s="154">
        <v>1</v>
      </c>
      <c r="I807" s="5"/>
      <c r="L807" s="149"/>
      <c r="M807" s="155"/>
      <c r="T807" s="156"/>
      <c r="AT807" s="152" t="s">
        <v>244</v>
      </c>
      <c r="AU807" s="152" t="s">
        <v>85</v>
      </c>
      <c r="AV807" s="150" t="s">
        <v>85</v>
      </c>
      <c r="AW807" s="150" t="s">
        <v>33</v>
      </c>
      <c r="AX807" s="150" t="s">
        <v>77</v>
      </c>
      <c r="AY807" s="152" t="s">
        <v>236</v>
      </c>
    </row>
    <row r="808" spans="2:65" s="158" customFormat="1" x14ac:dyDescent="0.2">
      <c r="B808" s="157"/>
      <c r="D808" s="151" t="s">
        <v>244</v>
      </c>
      <c r="E808" s="159" t="s">
        <v>1</v>
      </c>
      <c r="F808" s="160" t="s">
        <v>253</v>
      </c>
      <c r="H808" s="161">
        <v>3</v>
      </c>
      <c r="I808" s="6"/>
      <c r="L808" s="157"/>
      <c r="M808" s="162"/>
      <c r="T808" s="163"/>
      <c r="AT808" s="159" t="s">
        <v>244</v>
      </c>
      <c r="AU808" s="159" t="s">
        <v>85</v>
      </c>
      <c r="AV808" s="158" t="s">
        <v>88</v>
      </c>
      <c r="AW808" s="158" t="s">
        <v>33</v>
      </c>
      <c r="AX808" s="158" t="s">
        <v>8</v>
      </c>
      <c r="AY808" s="159" t="s">
        <v>236</v>
      </c>
    </row>
    <row r="809" spans="2:65" s="25" customFormat="1" ht="24.2" customHeight="1" x14ac:dyDescent="0.2">
      <c r="B809" s="24"/>
      <c r="C809" s="164" t="s">
        <v>1298</v>
      </c>
      <c r="D809" s="164" t="s">
        <v>327</v>
      </c>
      <c r="E809" s="165" t="s">
        <v>1299</v>
      </c>
      <c r="F809" s="166" t="s">
        <v>1300</v>
      </c>
      <c r="G809" s="167" t="s">
        <v>312</v>
      </c>
      <c r="H809" s="168">
        <v>1</v>
      </c>
      <c r="I809" s="7"/>
      <c r="J809" s="169">
        <f>ROUND(I809*H809,0)</f>
        <v>0</v>
      </c>
      <c r="K809" s="166" t="s">
        <v>242</v>
      </c>
      <c r="L809" s="170"/>
      <c r="M809" s="171" t="s">
        <v>1</v>
      </c>
      <c r="N809" s="172" t="s">
        <v>42</v>
      </c>
      <c r="P809" s="145">
        <f>O809*H809</f>
        <v>0</v>
      </c>
      <c r="Q809" s="145">
        <v>1.6E-2</v>
      </c>
      <c r="R809" s="145">
        <f>Q809*H809</f>
        <v>1.6E-2</v>
      </c>
      <c r="S809" s="145">
        <v>0</v>
      </c>
      <c r="T809" s="146">
        <f>S809*H809</f>
        <v>0</v>
      </c>
      <c r="AR809" s="147" t="s">
        <v>851</v>
      </c>
      <c r="AT809" s="147" t="s">
        <v>327</v>
      </c>
      <c r="AU809" s="147" t="s">
        <v>85</v>
      </c>
      <c r="AY809" s="12" t="s">
        <v>236</v>
      </c>
      <c r="BE809" s="148">
        <f>IF(N809="základní",J809,0)</f>
        <v>0</v>
      </c>
      <c r="BF809" s="148">
        <f>IF(N809="snížená",J809,0)</f>
        <v>0</v>
      </c>
      <c r="BG809" s="148">
        <f>IF(N809="zákl. přenesená",J809,0)</f>
        <v>0</v>
      </c>
      <c r="BH809" s="148">
        <f>IF(N809="sníž. přenesená",J809,0)</f>
        <v>0</v>
      </c>
      <c r="BI809" s="148">
        <f>IF(N809="nulová",J809,0)</f>
        <v>0</v>
      </c>
      <c r="BJ809" s="12" t="s">
        <v>8</v>
      </c>
      <c r="BK809" s="148">
        <f>ROUND(I809*H809,0)</f>
        <v>0</v>
      </c>
      <c r="BL809" s="12" t="s">
        <v>834</v>
      </c>
      <c r="BM809" s="147" t="s">
        <v>1301</v>
      </c>
    </row>
    <row r="810" spans="2:65" s="150" customFormat="1" x14ac:dyDescent="0.2">
      <c r="B810" s="149"/>
      <c r="D810" s="151" t="s">
        <v>244</v>
      </c>
      <c r="E810" s="152" t="s">
        <v>1</v>
      </c>
      <c r="F810" s="153" t="s">
        <v>575</v>
      </c>
      <c r="H810" s="154">
        <v>1</v>
      </c>
      <c r="I810" s="5"/>
      <c r="L810" s="149"/>
      <c r="M810" s="155"/>
      <c r="T810" s="156"/>
      <c r="AT810" s="152" t="s">
        <v>244</v>
      </c>
      <c r="AU810" s="152" t="s">
        <v>85</v>
      </c>
      <c r="AV810" s="150" t="s">
        <v>85</v>
      </c>
      <c r="AW810" s="150" t="s">
        <v>33</v>
      </c>
      <c r="AX810" s="150" t="s">
        <v>8</v>
      </c>
      <c r="AY810" s="152" t="s">
        <v>236</v>
      </c>
    </row>
    <row r="811" spans="2:65" s="25" customFormat="1" ht="24.2" customHeight="1" x14ac:dyDescent="0.2">
      <c r="B811" s="24"/>
      <c r="C811" s="164" t="s">
        <v>1302</v>
      </c>
      <c r="D811" s="164" t="s">
        <v>327</v>
      </c>
      <c r="E811" s="165" t="s">
        <v>1303</v>
      </c>
      <c r="F811" s="166" t="s">
        <v>1304</v>
      </c>
      <c r="G811" s="167" t="s">
        <v>312</v>
      </c>
      <c r="H811" s="168">
        <v>2</v>
      </c>
      <c r="I811" s="7"/>
      <c r="J811" s="169">
        <f>ROUND(I811*H811,0)</f>
        <v>0</v>
      </c>
      <c r="K811" s="166" t="s">
        <v>242</v>
      </c>
      <c r="L811" s="170"/>
      <c r="M811" s="171" t="s">
        <v>1</v>
      </c>
      <c r="N811" s="172" t="s">
        <v>42</v>
      </c>
      <c r="P811" s="145">
        <f>O811*H811</f>
        <v>0</v>
      </c>
      <c r="Q811" s="145">
        <v>0.02</v>
      </c>
      <c r="R811" s="145">
        <f>Q811*H811</f>
        <v>0.04</v>
      </c>
      <c r="S811" s="145">
        <v>0</v>
      </c>
      <c r="T811" s="146">
        <f>S811*H811</f>
        <v>0</v>
      </c>
      <c r="AR811" s="147" t="s">
        <v>851</v>
      </c>
      <c r="AT811" s="147" t="s">
        <v>327</v>
      </c>
      <c r="AU811" s="147" t="s">
        <v>85</v>
      </c>
      <c r="AY811" s="12" t="s">
        <v>236</v>
      </c>
      <c r="BE811" s="148">
        <f>IF(N811="základní",J811,0)</f>
        <v>0</v>
      </c>
      <c r="BF811" s="148">
        <f>IF(N811="snížená",J811,0)</f>
        <v>0</v>
      </c>
      <c r="BG811" s="148">
        <f>IF(N811="zákl. přenesená",J811,0)</f>
        <v>0</v>
      </c>
      <c r="BH811" s="148">
        <f>IF(N811="sníž. přenesená",J811,0)</f>
        <v>0</v>
      </c>
      <c r="BI811" s="148">
        <f>IF(N811="nulová",J811,0)</f>
        <v>0</v>
      </c>
      <c r="BJ811" s="12" t="s">
        <v>8</v>
      </c>
      <c r="BK811" s="148">
        <f>ROUND(I811*H811,0)</f>
        <v>0</v>
      </c>
      <c r="BL811" s="12" t="s">
        <v>834</v>
      </c>
      <c r="BM811" s="147" t="s">
        <v>1305</v>
      </c>
    </row>
    <row r="812" spans="2:65" s="150" customFormat="1" x14ac:dyDescent="0.2">
      <c r="B812" s="149"/>
      <c r="D812" s="151" t="s">
        <v>244</v>
      </c>
      <c r="E812" s="152" t="s">
        <v>1</v>
      </c>
      <c r="F812" s="153" t="s">
        <v>574</v>
      </c>
      <c r="H812" s="154">
        <v>2</v>
      </c>
      <c r="I812" s="5"/>
      <c r="L812" s="149"/>
      <c r="M812" s="155"/>
      <c r="T812" s="156"/>
      <c r="AT812" s="152" t="s">
        <v>244</v>
      </c>
      <c r="AU812" s="152" t="s">
        <v>85</v>
      </c>
      <c r="AV812" s="150" t="s">
        <v>85</v>
      </c>
      <c r="AW812" s="150" t="s">
        <v>33</v>
      </c>
      <c r="AX812" s="150" t="s">
        <v>8</v>
      </c>
      <c r="AY812" s="152" t="s">
        <v>236</v>
      </c>
    </row>
    <row r="813" spans="2:65" s="25" customFormat="1" ht="24.2" customHeight="1" x14ac:dyDescent="0.2">
      <c r="B813" s="24"/>
      <c r="C813" s="137" t="s">
        <v>1306</v>
      </c>
      <c r="D813" s="137" t="s">
        <v>238</v>
      </c>
      <c r="E813" s="138" t="s">
        <v>1307</v>
      </c>
      <c r="F813" s="139" t="s">
        <v>1308</v>
      </c>
      <c r="G813" s="140" t="s">
        <v>312</v>
      </c>
      <c r="H813" s="141">
        <v>5</v>
      </c>
      <c r="I813" s="4"/>
      <c r="J813" s="142">
        <f>ROUND(I813*H813,0)</f>
        <v>0</v>
      </c>
      <c r="K813" s="139" t="s">
        <v>242</v>
      </c>
      <c r="L813" s="24"/>
      <c r="M813" s="143" t="s">
        <v>1</v>
      </c>
      <c r="N813" s="144" t="s">
        <v>42</v>
      </c>
      <c r="P813" s="145">
        <f>O813*H813</f>
        <v>0</v>
      </c>
      <c r="Q813" s="145">
        <v>9.1790000000000003E-4</v>
      </c>
      <c r="R813" s="145">
        <f>Q813*H813</f>
        <v>4.5894999999999998E-3</v>
      </c>
      <c r="S813" s="145">
        <v>0</v>
      </c>
      <c r="T813" s="146">
        <f>S813*H813</f>
        <v>0</v>
      </c>
      <c r="AR813" s="147" t="s">
        <v>834</v>
      </c>
      <c r="AT813" s="147" t="s">
        <v>238</v>
      </c>
      <c r="AU813" s="147" t="s">
        <v>85</v>
      </c>
      <c r="AY813" s="12" t="s">
        <v>236</v>
      </c>
      <c r="BE813" s="148">
        <f>IF(N813="základní",J813,0)</f>
        <v>0</v>
      </c>
      <c r="BF813" s="148">
        <f>IF(N813="snížená",J813,0)</f>
        <v>0</v>
      </c>
      <c r="BG813" s="148">
        <f>IF(N813="zákl. přenesená",J813,0)</f>
        <v>0</v>
      </c>
      <c r="BH813" s="148">
        <f>IF(N813="sníž. přenesená",J813,0)</f>
        <v>0</v>
      </c>
      <c r="BI813" s="148">
        <f>IF(N813="nulová",J813,0)</f>
        <v>0</v>
      </c>
      <c r="BJ813" s="12" t="s">
        <v>8</v>
      </c>
      <c r="BK813" s="148">
        <f>ROUND(I813*H813,0)</f>
        <v>0</v>
      </c>
      <c r="BL813" s="12" t="s">
        <v>834</v>
      </c>
      <c r="BM813" s="147" t="s">
        <v>1309</v>
      </c>
    </row>
    <row r="814" spans="2:65" s="150" customFormat="1" x14ac:dyDescent="0.2">
      <c r="B814" s="149"/>
      <c r="D814" s="151" t="s">
        <v>244</v>
      </c>
      <c r="E814" s="152" t="s">
        <v>1</v>
      </c>
      <c r="F814" s="153" t="s">
        <v>1310</v>
      </c>
      <c r="H814" s="154">
        <v>2</v>
      </c>
      <c r="I814" s="5"/>
      <c r="L814" s="149"/>
      <c r="M814" s="155"/>
      <c r="T814" s="156"/>
      <c r="AT814" s="152" t="s">
        <v>244</v>
      </c>
      <c r="AU814" s="152" t="s">
        <v>85</v>
      </c>
      <c r="AV814" s="150" t="s">
        <v>85</v>
      </c>
      <c r="AW814" s="150" t="s">
        <v>33</v>
      </c>
      <c r="AX814" s="150" t="s">
        <v>77</v>
      </c>
      <c r="AY814" s="152" t="s">
        <v>236</v>
      </c>
    </row>
    <row r="815" spans="2:65" s="150" customFormat="1" x14ac:dyDescent="0.2">
      <c r="B815" s="149"/>
      <c r="D815" s="151" t="s">
        <v>244</v>
      </c>
      <c r="E815" s="152" t="s">
        <v>1</v>
      </c>
      <c r="F815" s="153" t="s">
        <v>1311</v>
      </c>
      <c r="H815" s="154">
        <v>1</v>
      </c>
      <c r="I815" s="5"/>
      <c r="L815" s="149"/>
      <c r="M815" s="155"/>
      <c r="T815" s="156"/>
      <c r="AT815" s="152" t="s">
        <v>244</v>
      </c>
      <c r="AU815" s="152" t="s">
        <v>85</v>
      </c>
      <c r="AV815" s="150" t="s">
        <v>85</v>
      </c>
      <c r="AW815" s="150" t="s">
        <v>33</v>
      </c>
      <c r="AX815" s="150" t="s">
        <v>77</v>
      </c>
      <c r="AY815" s="152" t="s">
        <v>236</v>
      </c>
    </row>
    <row r="816" spans="2:65" s="150" customFormat="1" x14ac:dyDescent="0.2">
      <c r="B816" s="149"/>
      <c r="D816" s="151" t="s">
        <v>244</v>
      </c>
      <c r="E816" s="152" t="s">
        <v>1</v>
      </c>
      <c r="F816" s="153" t="s">
        <v>1312</v>
      </c>
      <c r="H816" s="154">
        <v>1</v>
      </c>
      <c r="I816" s="5"/>
      <c r="L816" s="149"/>
      <c r="M816" s="155"/>
      <c r="T816" s="156"/>
      <c r="AT816" s="152" t="s">
        <v>244</v>
      </c>
      <c r="AU816" s="152" t="s">
        <v>85</v>
      </c>
      <c r="AV816" s="150" t="s">
        <v>85</v>
      </c>
      <c r="AW816" s="150" t="s">
        <v>33</v>
      </c>
      <c r="AX816" s="150" t="s">
        <v>77</v>
      </c>
      <c r="AY816" s="152" t="s">
        <v>236</v>
      </c>
    </row>
    <row r="817" spans="2:65" s="150" customFormat="1" x14ac:dyDescent="0.2">
      <c r="B817" s="149"/>
      <c r="D817" s="151" t="s">
        <v>244</v>
      </c>
      <c r="E817" s="152" t="s">
        <v>1</v>
      </c>
      <c r="F817" s="153" t="s">
        <v>1313</v>
      </c>
      <c r="H817" s="154">
        <v>1</v>
      </c>
      <c r="I817" s="5"/>
      <c r="L817" s="149"/>
      <c r="M817" s="155"/>
      <c r="T817" s="156"/>
      <c r="AT817" s="152" t="s">
        <v>244</v>
      </c>
      <c r="AU817" s="152" t="s">
        <v>85</v>
      </c>
      <c r="AV817" s="150" t="s">
        <v>85</v>
      </c>
      <c r="AW817" s="150" t="s">
        <v>33</v>
      </c>
      <c r="AX817" s="150" t="s">
        <v>77</v>
      </c>
      <c r="AY817" s="152" t="s">
        <v>236</v>
      </c>
    </row>
    <row r="818" spans="2:65" s="158" customFormat="1" x14ac:dyDescent="0.2">
      <c r="B818" s="157"/>
      <c r="D818" s="151" t="s">
        <v>244</v>
      </c>
      <c r="E818" s="159" t="s">
        <v>1</v>
      </c>
      <c r="F818" s="160" t="s">
        <v>253</v>
      </c>
      <c r="H818" s="161">
        <v>5</v>
      </c>
      <c r="I818" s="6"/>
      <c r="L818" s="157"/>
      <c r="M818" s="162"/>
      <c r="T818" s="163"/>
      <c r="AT818" s="159" t="s">
        <v>244</v>
      </c>
      <c r="AU818" s="159" t="s">
        <v>85</v>
      </c>
      <c r="AV818" s="158" t="s">
        <v>88</v>
      </c>
      <c r="AW818" s="158" t="s">
        <v>33</v>
      </c>
      <c r="AX818" s="158" t="s">
        <v>8</v>
      </c>
      <c r="AY818" s="159" t="s">
        <v>236</v>
      </c>
    </row>
    <row r="819" spans="2:65" s="25" customFormat="1" ht="24.2" customHeight="1" x14ac:dyDescent="0.2">
      <c r="B819" s="24"/>
      <c r="C819" s="164" t="s">
        <v>1314</v>
      </c>
      <c r="D819" s="164" t="s">
        <v>327</v>
      </c>
      <c r="E819" s="165" t="s">
        <v>1315</v>
      </c>
      <c r="F819" s="166" t="s">
        <v>1316</v>
      </c>
      <c r="G819" s="167" t="s">
        <v>300</v>
      </c>
      <c r="H819" s="168">
        <v>10.11</v>
      </c>
      <c r="I819" s="7"/>
      <c r="J819" s="169">
        <f>ROUND(I819*H819,0)</f>
        <v>0</v>
      </c>
      <c r="K819" s="166" t="s">
        <v>242</v>
      </c>
      <c r="L819" s="170"/>
      <c r="M819" s="171" t="s">
        <v>1</v>
      </c>
      <c r="N819" s="172" t="s">
        <v>42</v>
      </c>
      <c r="P819" s="145">
        <f>O819*H819</f>
        <v>0</v>
      </c>
      <c r="Q819" s="145">
        <v>2.5440000000000001E-2</v>
      </c>
      <c r="R819" s="145">
        <f>Q819*H819</f>
        <v>0.25719839999999999</v>
      </c>
      <c r="S819" s="145">
        <v>0</v>
      </c>
      <c r="T819" s="146">
        <f>S819*H819</f>
        <v>0</v>
      </c>
      <c r="AR819" s="147" t="s">
        <v>851</v>
      </c>
      <c r="AT819" s="147" t="s">
        <v>327</v>
      </c>
      <c r="AU819" s="147" t="s">
        <v>85</v>
      </c>
      <c r="AY819" s="12" t="s">
        <v>236</v>
      </c>
      <c r="BE819" s="148">
        <f>IF(N819="základní",J819,0)</f>
        <v>0</v>
      </c>
      <c r="BF819" s="148">
        <f>IF(N819="snížená",J819,0)</f>
        <v>0</v>
      </c>
      <c r="BG819" s="148">
        <f>IF(N819="zákl. přenesená",J819,0)</f>
        <v>0</v>
      </c>
      <c r="BH819" s="148">
        <f>IF(N819="sníž. přenesená",J819,0)</f>
        <v>0</v>
      </c>
      <c r="BI819" s="148">
        <f>IF(N819="nulová",J819,0)</f>
        <v>0</v>
      </c>
      <c r="BJ819" s="12" t="s">
        <v>8</v>
      </c>
      <c r="BK819" s="148">
        <f>ROUND(I819*H819,0)</f>
        <v>0</v>
      </c>
      <c r="BL819" s="12" t="s">
        <v>834</v>
      </c>
      <c r="BM819" s="147" t="s">
        <v>1317</v>
      </c>
    </row>
    <row r="820" spans="2:65" s="150" customFormat="1" x14ac:dyDescent="0.2">
      <c r="B820" s="149"/>
      <c r="D820" s="151" t="s">
        <v>244</v>
      </c>
      <c r="E820" s="152" t="s">
        <v>1</v>
      </c>
      <c r="F820" s="153" t="s">
        <v>1318</v>
      </c>
      <c r="H820" s="154">
        <v>5.2</v>
      </c>
      <c r="I820" s="5"/>
      <c r="L820" s="149"/>
      <c r="M820" s="155"/>
      <c r="T820" s="156"/>
      <c r="AT820" s="152" t="s">
        <v>244</v>
      </c>
      <c r="AU820" s="152" t="s">
        <v>85</v>
      </c>
      <c r="AV820" s="150" t="s">
        <v>85</v>
      </c>
      <c r="AW820" s="150" t="s">
        <v>33</v>
      </c>
      <c r="AX820" s="150" t="s">
        <v>77</v>
      </c>
      <c r="AY820" s="152" t="s">
        <v>236</v>
      </c>
    </row>
    <row r="821" spans="2:65" s="150" customFormat="1" x14ac:dyDescent="0.2">
      <c r="B821" s="149"/>
      <c r="D821" s="151" t="s">
        <v>244</v>
      </c>
      <c r="E821" s="152" t="s">
        <v>1</v>
      </c>
      <c r="F821" s="153" t="s">
        <v>1319</v>
      </c>
      <c r="H821" s="154">
        <v>2.31</v>
      </c>
      <c r="I821" s="5"/>
      <c r="L821" s="149"/>
      <c r="M821" s="155"/>
      <c r="T821" s="156"/>
      <c r="AT821" s="152" t="s">
        <v>244</v>
      </c>
      <c r="AU821" s="152" t="s">
        <v>85</v>
      </c>
      <c r="AV821" s="150" t="s">
        <v>85</v>
      </c>
      <c r="AW821" s="150" t="s">
        <v>33</v>
      </c>
      <c r="AX821" s="150" t="s">
        <v>77</v>
      </c>
      <c r="AY821" s="152" t="s">
        <v>236</v>
      </c>
    </row>
    <row r="822" spans="2:65" s="150" customFormat="1" x14ac:dyDescent="0.2">
      <c r="B822" s="149"/>
      <c r="D822" s="151" t="s">
        <v>244</v>
      </c>
      <c r="E822" s="152" t="s">
        <v>1</v>
      </c>
      <c r="F822" s="153" t="s">
        <v>1320</v>
      </c>
      <c r="H822" s="154">
        <v>2.6</v>
      </c>
      <c r="I822" s="5"/>
      <c r="L822" s="149"/>
      <c r="M822" s="155"/>
      <c r="T822" s="156"/>
      <c r="AT822" s="152" t="s">
        <v>244</v>
      </c>
      <c r="AU822" s="152" t="s">
        <v>85</v>
      </c>
      <c r="AV822" s="150" t="s">
        <v>85</v>
      </c>
      <c r="AW822" s="150" t="s">
        <v>33</v>
      </c>
      <c r="AX822" s="150" t="s">
        <v>77</v>
      </c>
      <c r="AY822" s="152" t="s">
        <v>236</v>
      </c>
    </row>
    <row r="823" spans="2:65" s="158" customFormat="1" x14ac:dyDescent="0.2">
      <c r="B823" s="157"/>
      <c r="D823" s="151" t="s">
        <v>244</v>
      </c>
      <c r="E823" s="159" t="s">
        <v>1</v>
      </c>
      <c r="F823" s="160" t="s">
        <v>253</v>
      </c>
      <c r="H823" s="161">
        <v>10.11</v>
      </c>
      <c r="I823" s="6"/>
      <c r="L823" s="157"/>
      <c r="M823" s="162"/>
      <c r="T823" s="163"/>
      <c r="AT823" s="159" t="s">
        <v>244</v>
      </c>
      <c r="AU823" s="159" t="s">
        <v>85</v>
      </c>
      <c r="AV823" s="158" t="s">
        <v>88</v>
      </c>
      <c r="AW823" s="158" t="s">
        <v>33</v>
      </c>
      <c r="AX823" s="158" t="s">
        <v>8</v>
      </c>
      <c r="AY823" s="159" t="s">
        <v>236</v>
      </c>
    </row>
    <row r="824" spans="2:65" s="25" customFormat="1" ht="24.2" customHeight="1" x14ac:dyDescent="0.2">
      <c r="B824" s="24"/>
      <c r="C824" s="164" t="s">
        <v>1321</v>
      </c>
      <c r="D824" s="164" t="s">
        <v>327</v>
      </c>
      <c r="E824" s="165" t="s">
        <v>1322</v>
      </c>
      <c r="F824" s="166" t="s">
        <v>1323</v>
      </c>
      <c r="G824" s="167" t="s">
        <v>300</v>
      </c>
      <c r="H824" s="168">
        <v>2.1</v>
      </c>
      <c r="I824" s="7"/>
      <c r="J824" s="169">
        <f>ROUND(I824*H824,0)</f>
        <v>0</v>
      </c>
      <c r="K824" s="166" t="s">
        <v>242</v>
      </c>
      <c r="L824" s="170"/>
      <c r="M824" s="171" t="s">
        <v>1</v>
      </c>
      <c r="N824" s="172" t="s">
        <v>42</v>
      </c>
      <c r="P824" s="145">
        <f>O824*H824</f>
        <v>0</v>
      </c>
      <c r="Q824" s="145">
        <v>3.388E-2</v>
      </c>
      <c r="R824" s="145">
        <f>Q824*H824</f>
        <v>7.1148000000000003E-2</v>
      </c>
      <c r="S824" s="145">
        <v>0</v>
      </c>
      <c r="T824" s="146">
        <f>S824*H824</f>
        <v>0</v>
      </c>
      <c r="AR824" s="147" t="s">
        <v>851</v>
      </c>
      <c r="AT824" s="147" t="s">
        <v>327</v>
      </c>
      <c r="AU824" s="147" t="s">
        <v>85</v>
      </c>
      <c r="AY824" s="12" t="s">
        <v>236</v>
      </c>
      <c r="BE824" s="148">
        <f>IF(N824="základní",J824,0)</f>
        <v>0</v>
      </c>
      <c r="BF824" s="148">
        <f>IF(N824="snížená",J824,0)</f>
        <v>0</v>
      </c>
      <c r="BG824" s="148">
        <f>IF(N824="zákl. přenesená",J824,0)</f>
        <v>0</v>
      </c>
      <c r="BH824" s="148">
        <f>IF(N824="sníž. přenesená",J824,0)</f>
        <v>0</v>
      </c>
      <c r="BI824" s="148">
        <f>IF(N824="nulová",J824,0)</f>
        <v>0</v>
      </c>
      <c r="BJ824" s="12" t="s">
        <v>8</v>
      </c>
      <c r="BK824" s="148">
        <f>ROUND(I824*H824,0)</f>
        <v>0</v>
      </c>
      <c r="BL824" s="12" t="s">
        <v>834</v>
      </c>
      <c r="BM824" s="147" t="s">
        <v>1324</v>
      </c>
    </row>
    <row r="825" spans="2:65" s="150" customFormat="1" x14ac:dyDescent="0.2">
      <c r="B825" s="149"/>
      <c r="D825" s="151" t="s">
        <v>244</v>
      </c>
      <c r="E825" s="152" t="s">
        <v>1</v>
      </c>
      <c r="F825" s="153" t="s">
        <v>1325</v>
      </c>
      <c r="H825" s="154">
        <v>2.1</v>
      </c>
      <c r="I825" s="5"/>
      <c r="L825" s="149"/>
      <c r="M825" s="155"/>
      <c r="T825" s="156"/>
      <c r="AT825" s="152" t="s">
        <v>244</v>
      </c>
      <c r="AU825" s="152" t="s">
        <v>85</v>
      </c>
      <c r="AV825" s="150" t="s">
        <v>85</v>
      </c>
      <c r="AW825" s="150" t="s">
        <v>33</v>
      </c>
      <c r="AX825" s="150" t="s">
        <v>77</v>
      </c>
      <c r="AY825" s="152" t="s">
        <v>236</v>
      </c>
    </row>
    <row r="826" spans="2:65" s="158" customFormat="1" x14ac:dyDescent="0.2">
      <c r="B826" s="157"/>
      <c r="D826" s="151" t="s">
        <v>244</v>
      </c>
      <c r="E826" s="159" t="s">
        <v>1</v>
      </c>
      <c r="F826" s="160" t="s">
        <v>253</v>
      </c>
      <c r="H826" s="161">
        <v>2.1</v>
      </c>
      <c r="I826" s="6"/>
      <c r="L826" s="157"/>
      <c r="M826" s="162"/>
      <c r="T826" s="163"/>
      <c r="AT826" s="159" t="s">
        <v>244</v>
      </c>
      <c r="AU826" s="159" t="s">
        <v>85</v>
      </c>
      <c r="AV826" s="158" t="s">
        <v>88</v>
      </c>
      <c r="AW826" s="158" t="s">
        <v>33</v>
      </c>
      <c r="AX826" s="158" t="s">
        <v>8</v>
      </c>
      <c r="AY826" s="159" t="s">
        <v>236</v>
      </c>
    </row>
    <row r="827" spans="2:65" s="25" customFormat="1" ht="16.5" customHeight="1" x14ac:dyDescent="0.2">
      <c r="B827" s="24"/>
      <c r="C827" s="164" t="s">
        <v>1326</v>
      </c>
      <c r="D827" s="164" t="s">
        <v>327</v>
      </c>
      <c r="E827" s="165" t="s">
        <v>1327</v>
      </c>
      <c r="F827" s="166" t="s">
        <v>1328</v>
      </c>
      <c r="G827" s="167" t="s">
        <v>300</v>
      </c>
      <c r="H827" s="168">
        <v>1</v>
      </c>
      <c r="I827" s="7"/>
      <c r="J827" s="169">
        <f>ROUND(I827*H827,0)</f>
        <v>0</v>
      </c>
      <c r="K827" s="166" t="s">
        <v>1</v>
      </c>
      <c r="L827" s="170"/>
      <c r="M827" s="171" t="s">
        <v>1</v>
      </c>
      <c r="N827" s="172" t="s">
        <v>42</v>
      </c>
      <c r="P827" s="145">
        <f>O827*H827</f>
        <v>0</v>
      </c>
      <c r="Q827" s="145">
        <v>3.5999999999999999E-3</v>
      </c>
      <c r="R827" s="145">
        <f>Q827*H827</f>
        <v>3.5999999999999999E-3</v>
      </c>
      <c r="S827" s="145">
        <v>0</v>
      </c>
      <c r="T827" s="146">
        <f>S827*H827</f>
        <v>0</v>
      </c>
      <c r="AR827" s="147" t="s">
        <v>851</v>
      </c>
      <c r="AT827" s="147" t="s">
        <v>327</v>
      </c>
      <c r="AU827" s="147" t="s">
        <v>85</v>
      </c>
      <c r="AY827" s="12" t="s">
        <v>236</v>
      </c>
      <c r="BE827" s="148">
        <f>IF(N827="základní",J827,0)</f>
        <v>0</v>
      </c>
      <c r="BF827" s="148">
        <f>IF(N827="snížená",J827,0)</f>
        <v>0</v>
      </c>
      <c r="BG827" s="148">
        <f>IF(N827="zákl. přenesená",J827,0)</f>
        <v>0</v>
      </c>
      <c r="BH827" s="148">
        <f>IF(N827="sníž. přenesená",J827,0)</f>
        <v>0</v>
      </c>
      <c r="BI827" s="148">
        <f>IF(N827="nulová",J827,0)</f>
        <v>0</v>
      </c>
      <c r="BJ827" s="12" t="s">
        <v>8</v>
      </c>
      <c r="BK827" s="148">
        <f>ROUND(I827*H827,0)</f>
        <v>0</v>
      </c>
      <c r="BL827" s="12" t="s">
        <v>834</v>
      </c>
      <c r="BM827" s="147" t="s">
        <v>1329</v>
      </c>
    </row>
    <row r="828" spans="2:65" s="150" customFormat="1" x14ac:dyDescent="0.2">
      <c r="B828" s="149"/>
      <c r="D828" s="151" t="s">
        <v>244</v>
      </c>
      <c r="E828" s="152" t="s">
        <v>1</v>
      </c>
      <c r="F828" s="153" t="s">
        <v>1330</v>
      </c>
      <c r="H828" s="154">
        <v>0.67500000000000004</v>
      </c>
      <c r="I828" s="5"/>
      <c r="L828" s="149"/>
      <c r="M828" s="155"/>
      <c r="T828" s="156"/>
      <c r="AT828" s="152" t="s">
        <v>244</v>
      </c>
      <c r="AU828" s="152" t="s">
        <v>85</v>
      </c>
      <c r="AV828" s="150" t="s">
        <v>85</v>
      </c>
      <c r="AW828" s="150" t="s">
        <v>33</v>
      </c>
      <c r="AX828" s="150" t="s">
        <v>77</v>
      </c>
      <c r="AY828" s="152" t="s">
        <v>236</v>
      </c>
    </row>
    <row r="829" spans="2:65" s="150" customFormat="1" x14ac:dyDescent="0.2">
      <c r="B829" s="149"/>
      <c r="D829" s="151" t="s">
        <v>244</v>
      </c>
      <c r="E829" s="152" t="s">
        <v>1</v>
      </c>
      <c r="F829" s="153" t="s">
        <v>1331</v>
      </c>
      <c r="H829" s="154">
        <v>0.313</v>
      </c>
      <c r="I829" s="5"/>
      <c r="L829" s="149"/>
      <c r="M829" s="155"/>
      <c r="T829" s="156"/>
      <c r="AT829" s="152" t="s">
        <v>244</v>
      </c>
      <c r="AU829" s="152" t="s">
        <v>85</v>
      </c>
      <c r="AV829" s="150" t="s">
        <v>85</v>
      </c>
      <c r="AW829" s="150" t="s">
        <v>33</v>
      </c>
      <c r="AX829" s="150" t="s">
        <v>77</v>
      </c>
      <c r="AY829" s="152" t="s">
        <v>236</v>
      </c>
    </row>
    <row r="830" spans="2:65" s="150" customFormat="1" x14ac:dyDescent="0.2">
      <c r="B830" s="149"/>
      <c r="D830" s="151" t="s">
        <v>244</v>
      </c>
      <c r="E830" s="152" t="s">
        <v>1</v>
      </c>
      <c r="F830" s="153" t="s">
        <v>1332</v>
      </c>
      <c r="H830" s="154">
        <v>1.2E-2</v>
      </c>
      <c r="I830" s="5"/>
      <c r="L830" s="149"/>
      <c r="M830" s="155"/>
      <c r="T830" s="156"/>
      <c r="AT830" s="152" t="s">
        <v>244</v>
      </c>
      <c r="AU830" s="152" t="s">
        <v>85</v>
      </c>
      <c r="AV830" s="150" t="s">
        <v>85</v>
      </c>
      <c r="AW830" s="150" t="s">
        <v>33</v>
      </c>
      <c r="AX830" s="150" t="s">
        <v>77</v>
      </c>
      <c r="AY830" s="152" t="s">
        <v>236</v>
      </c>
    </row>
    <row r="831" spans="2:65" s="158" customFormat="1" x14ac:dyDescent="0.2">
      <c r="B831" s="157"/>
      <c r="D831" s="151" t="s">
        <v>244</v>
      </c>
      <c r="E831" s="159" t="s">
        <v>1</v>
      </c>
      <c r="F831" s="160" t="s">
        <v>1333</v>
      </c>
      <c r="H831" s="161">
        <v>1</v>
      </c>
      <c r="I831" s="6"/>
      <c r="L831" s="157"/>
      <c r="M831" s="162"/>
      <c r="T831" s="163"/>
      <c r="AT831" s="159" t="s">
        <v>244</v>
      </c>
      <c r="AU831" s="159" t="s">
        <v>85</v>
      </c>
      <c r="AV831" s="158" t="s">
        <v>88</v>
      </c>
      <c r="AW831" s="158" t="s">
        <v>33</v>
      </c>
      <c r="AX831" s="158" t="s">
        <v>8</v>
      </c>
      <c r="AY831" s="159" t="s">
        <v>236</v>
      </c>
    </row>
    <row r="832" spans="2:65" s="25" customFormat="1" ht="24.2" customHeight="1" x14ac:dyDescent="0.2">
      <c r="B832" s="24"/>
      <c r="C832" s="137" t="s">
        <v>1334</v>
      </c>
      <c r="D832" s="137" t="s">
        <v>238</v>
      </c>
      <c r="E832" s="138" t="s">
        <v>1335</v>
      </c>
      <c r="F832" s="139" t="s">
        <v>1336</v>
      </c>
      <c r="G832" s="140" t="s">
        <v>312</v>
      </c>
      <c r="H832" s="141">
        <v>2</v>
      </c>
      <c r="I832" s="4"/>
      <c r="J832" s="142">
        <f>ROUND(I832*H832,0)</f>
        <v>0</v>
      </c>
      <c r="K832" s="139" t="s">
        <v>242</v>
      </c>
      <c r="L832" s="24"/>
      <c r="M832" s="143" t="s">
        <v>1</v>
      </c>
      <c r="N832" s="144" t="s">
        <v>42</v>
      </c>
      <c r="P832" s="145">
        <f>O832*H832</f>
        <v>0</v>
      </c>
      <c r="Q832" s="145">
        <v>8.8475000000000001E-4</v>
      </c>
      <c r="R832" s="145">
        <f>Q832*H832</f>
        <v>1.7695E-3</v>
      </c>
      <c r="S832" s="145">
        <v>0</v>
      </c>
      <c r="T832" s="146">
        <f>S832*H832</f>
        <v>0</v>
      </c>
      <c r="AR832" s="147" t="s">
        <v>834</v>
      </c>
      <c r="AT832" s="147" t="s">
        <v>238</v>
      </c>
      <c r="AU832" s="147" t="s">
        <v>85</v>
      </c>
      <c r="AY832" s="12" t="s">
        <v>236</v>
      </c>
      <c r="BE832" s="148">
        <f>IF(N832="základní",J832,0)</f>
        <v>0</v>
      </c>
      <c r="BF832" s="148">
        <f>IF(N832="snížená",J832,0)</f>
        <v>0</v>
      </c>
      <c r="BG832" s="148">
        <f>IF(N832="zákl. přenesená",J832,0)</f>
        <v>0</v>
      </c>
      <c r="BH832" s="148">
        <f>IF(N832="sníž. přenesená",J832,0)</f>
        <v>0</v>
      </c>
      <c r="BI832" s="148">
        <f>IF(N832="nulová",J832,0)</f>
        <v>0</v>
      </c>
      <c r="BJ832" s="12" t="s">
        <v>8</v>
      </c>
      <c r="BK832" s="148">
        <f>ROUND(I832*H832,0)</f>
        <v>0</v>
      </c>
      <c r="BL832" s="12" t="s">
        <v>834</v>
      </c>
      <c r="BM832" s="147" t="s">
        <v>1337</v>
      </c>
    </row>
    <row r="833" spans="2:65" s="150" customFormat="1" x14ac:dyDescent="0.2">
      <c r="B833" s="149"/>
      <c r="D833" s="151" t="s">
        <v>244</v>
      </c>
      <c r="E833" s="152" t="s">
        <v>1</v>
      </c>
      <c r="F833" s="153" t="s">
        <v>1338</v>
      </c>
      <c r="H833" s="154">
        <v>1</v>
      </c>
      <c r="I833" s="5"/>
      <c r="L833" s="149"/>
      <c r="M833" s="155"/>
      <c r="T833" s="156"/>
      <c r="AT833" s="152" t="s">
        <v>244</v>
      </c>
      <c r="AU833" s="152" t="s">
        <v>85</v>
      </c>
      <c r="AV833" s="150" t="s">
        <v>85</v>
      </c>
      <c r="AW833" s="150" t="s">
        <v>33</v>
      </c>
      <c r="AX833" s="150" t="s">
        <v>77</v>
      </c>
      <c r="AY833" s="152" t="s">
        <v>236</v>
      </c>
    </row>
    <row r="834" spans="2:65" s="150" customFormat="1" x14ac:dyDescent="0.2">
      <c r="B834" s="149"/>
      <c r="D834" s="151" t="s">
        <v>244</v>
      </c>
      <c r="E834" s="152" t="s">
        <v>1</v>
      </c>
      <c r="F834" s="153" t="s">
        <v>1339</v>
      </c>
      <c r="H834" s="154">
        <v>1</v>
      </c>
      <c r="I834" s="5"/>
      <c r="L834" s="149"/>
      <c r="M834" s="155"/>
      <c r="T834" s="156"/>
      <c r="AT834" s="152" t="s">
        <v>244</v>
      </c>
      <c r="AU834" s="152" t="s">
        <v>85</v>
      </c>
      <c r="AV834" s="150" t="s">
        <v>85</v>
      </c>
      <c r="AW834" s="150" t="s">
        <v>33</v>
      </c>
      <c r="AX834" s="150" t="s">
        <v>77</v>
      </c>
      <c r="AY834" s="152" t="s">
        <v>236</v>
      </c>
    </row>
    <row r="835" spans="2:65" s="158" customFormat="1" x14ac:dyDescent="0.2">
      <c r="B835" s="157"/>
      <c r="D835" s="151" t="s">
        <v>244</v>
      </c>
      <c r="E835" s="159" t="s">
        <v>1</v>
      </c>
      <c r="F835" s="160" t="s">
        <v>253</v>
      </c>
      <c r="H835" s="161">
        <v>2</v>
      </c>
      <c r="I835" s="6"/>
      <c r="L835" s="157"/>
      <c r="M835" s="162"/>
      <c r="T835" s="163"/>
      <c r="AT835" s="159" t="s">
        <v>244</v>
      </c>
      <c r="AU835" s="159" t="s">
        <v>85</v>
      </c>
      <c r="AV835" s="158" t="s">
        <v>88</v>
      </c>
      <c r="AW835" s="158" t="s">
        <v>33</v>
      </c>
      <c r="AX835" s="158" t="s">
        <v>8</v>
      </c>
      <c r="AY835" s="159" t="s">
        <v>236</v>
      </c>
    </row>
    <row r="836" spans="2:65" s="25" customFormat="1" ht="24.2" customHeight="1" x14ac:dyDescent="0.2">
      <c r="B836" s="24"/>
      <c r="C836" s="164" t="s">
        <v>1340</v>
      </c>
      <c r="D836" s="164" t="s">
        <v>327</v>
      </c>
      <c r="E836" s="165" t="s">
        <v>1341</v>
      </c>
      <c r="F836" s="166" t="s">
        <v>1342</v>
      </c>
      <c r="G836" s="167" t="s">
        <v>300</v>
      </c>
      <c r="H836" s="168">
        <v>8.3989999999999991</v>
      </c>
      <c r="I836" s="7"/>
      <c r="J836" s="169">
        <f>ROUND(I836*H836,0)</f>
        <v>0</v>
      </c>
      <c r="K836" s="166" t="s">
        <v>242</v>
      </c>
      <c r="L836" s="170"/>
      <c r="M836" s="171" t="s">
        <v>1</v>
      </c>
      <c r="N836" s="172" t="s">
        <v>42</v>
      </c>
      <c r="P836" s="145">
        <f>O836*H836</f>
        <v>0</v>
      </c>
      <c r="Q836" s="145">
        <v>2.5440000000000001E-2</v>
      </c>
      <c r="R836" s="145">
        <f>Q836*H836</f>
        <v>0.21367055999999998</v>
      </c>
      <c r="S836" s="145">
        <v>0</v>
      </c>
      <c r="T836" s="146">
        <f>S836*H836</f>
        <v>0</v>
      </c>
      <c r="AR836" s="147" t="s">
        <v>851</v>
      </c>
      <c r="AT836" s="147" t="s">
        <v>327</v>
      </c>
      <c r="AU836" s="147" t="s">
        <v>85</v>
      </c>
      <c r="AY836" s="12" t="s">
        <v>236</v>
      </c>
      <c r="BE836" s="148">
        <f>IF(N836="základní",J836,0)</f>
        <v>0</v>
      </c>
      <c r="BF836" s="148">
        <f>IF(N836="snížená",J836,0)</f>
        <v>0</v>
      </c>
      <c r="BG836" s="148">
        <f>IF(N836="zákl. přenesená",J836,0)</f>
        <v>0</v>
      </c>
      <c r="BH836" s="148">
        <f>IF(N836="sníž. přenesená",J836,0)</f>
        <v>0</v>
      </c>
      <c r="BI836" s="148">
        <f>IF(N836="nulová",J836,0)</f>
        <v>0</v>
      </c>
      <c r="BJ836" s="12" t="s">
        <v>8</v>
      </c>
      <c r="BK836" s="148">
        <f>ROUND(I836*H836,0)</f>
        <v>0</v>
      </c>
      <c r="BL836" s="12" t="s">
        <v>834</v>
      </c>
      <c r="BM836" s="147" t="s">
        <v>1343</v>
      </c>
    </row>
    <row r="837" spans="2:65" s="150" customFormat="1" x14ac:dyDescent="0.2">
      <c r="B837" s="149"/>
      <c r="D837" s="151" t="s">
        <v>244</v>
      </c>
      <c r="E837" s="152" t="s">
        <v>1</v>
      </c>
      <c r="F837" s="153" t="s">
        <v>1344</v>
      </c>
      <c r="H837" s="154">
        <v>3.927</v>
      </c>
      <c r="I837" s="5"/>
      <c r="L837" s="149"/>
      <c r="M837" s="155"/>
      <c r="T837" s="156"/>
      <c r="AT837" s="152" t="s">
        <v>244</v>
      </c>
      <c r="AU837" s="152" t="s">
        <v>85</v>
      </c>
      <c r="AV837" s="150" t="s">
        <v>85</v>
      </c>
      <c r="AW837" s="150" t="s">
        <v>33</v>
      </c>
      <c r="AX837" s="150" t="s">
        <v>77</v>
      </c>
      <c r="AY837" s="152" t="s">
        <v>236</v>
      </c>
    </row>
    <row r="838" spans="2:65" s="150" customFormat="1" x14ac:dyDescent="0.2">
      <c r="B838" s="149"/>
      <c r="D838" s="151" t="s">
        <v>244</v>
      </c>
      <c r="E838" s="152" t="s">
        <v>1</v>
      </c>
      <c r="F838" s="153" t="s">
        <v>1345</v>
      </c>
      <c r="H838" s="154">
        <v>4.4720000000000004</v>
      </c>
      <c r="I838" s="5"/>
      <c r="L838" s="149"/>
      <c r="M838" s="155"/>
      <c r="T838" s="156"/>
      <c r="AT838" s="152" t="s">
        <v>244</v>
      </c>
      <c r="AU838" s="152" t="s">
        <v>85</v>
      </c>
      <c r="AV838" s="150" t="s">
        <v>85</v>
      </c>
      <c r="AW838" s="150" t="s">
        <v>33</v>
      </c>
      <c r="AX838" s="150" t="s">
        <v>77</v>
      </c>
      <c r="AY838" s="152" t="s">
        <v>236</v>
      </c>
    </row>
    <row r="839" spans="2:65" s="158" customFormat="1" x14ac:dyDescent="0.2">
      <c r="B839" s="157"/>
      <c r="D839" s="151" t="s">
        <v>244</v>
      </c>
      <c r="E839" s="159" t="s">
        <v>1</v>
      </c>
      <c r="F839" s="160" t="s">
        <v>253</v>
      </c>
      <c r="H839" s="161">
        <v>8.3989999999999991</v>
      </c>
      <c r="I839" s="6"/>
      <c r="L839" s="157"/>
      <c r="M839" s="162"/>
      <c r="T839" s="163"/>
      <c r="AT839" s="159" t="s">
        <v>244</v>
      </c>
      <c r="AU839" s="159" t="s">
        <v>85</v>
      </c>
      <c r="AV839" s="158" t="s">
        <v>88</v>
      </c>
      <c r="AW839" s="158" t="s">
        <v>33</v>
      </c>
      <c r="AX839" s="158" t="s">
        <v>8</v>
      </c>
      <c r="AY839" s="159" t="s">
        <v>236</v>
      </c>
    </row>
    <row r="840" spans="2:65" s="25" customFormat="1" ht="16.5" customHeight="1" x14ac:dyDescent="0.2">
      <c r="B840" s="24"/>
      <c r="C840" s="137" t="s">
        <v>1346</v>
      </c>
      <c r="D840" s="137" t="s">
        <v>238</v>
      </c>
      <c r="E840" s="138" t="s">
        <v>1347</v>
      </c>
      <c r="F840" s="139" t="s">
        <v>1348</v>
      </c>
      <c r="G840" s="140" t="s">
        <v>312</v>
      </c>
      <c r="H840" s="141">
        <v>3</v>
      </c>
      <c r="I840" s="4"/>
      <c r="J840" s="142">
        <f>ROUND(I840*H840,0)</f>
        <v>0</v>
      </c>
      <c r="K840" s="139" t="s">
        <v>242</v>
      </c>
      <c r="L840" s="24"/>
      <c r="M840" s="143" t="s">
        <v>1</v>
      </c>
      <c r="N840" s="144" t="s">
        <v>42</v>
      </c>
      <c r="P840" s="145">
        <f>O840*H840</f>
        <v>0</v>
      </c>
      <c r="Q840" s="145">
        <v>0</v>
      </c>
      <c r="R840" s="145">
        <f>Q840*H840</f>
        <v>0</v>
      </c>
      <c r="S840" s="145">
        <v>0</v>
      </c>
      <c r="T840" s="146">
        <f>S840*H840</f>
        <v>0</v>
      </c>
      <c r="AR840" s="147" t="s">
        <v>834</v>
      </c>
      <c r="AT840" s="147" t="s">
        <v>238</v>
      </c>
      <c r="AU840" s="147" t="s">
        <v>85</v>
      </c>
      <c r="AY840" s="12" t="s">
        <v>236</v>
      </c>
      <c r="BE840" s="148">
        <f>IF(N840="základní",J840,0)</f>
        <v>0</v>
      </c>
      <c r="BF840" s="148">
        <f>IF(N840="snížená",J840,0)</f>
        <v>0</v>
      </c>
      <c r="BG840" s="148">
        <f>IF(N840="zákl. přenesená",J840,0)</f>
        <v>0</v>
      </c>
      <c r="BH840" s="148">
        <f>IF(N840="sníž. přenesená",J840,0)</f>
        <v>0</v>
      </c>
      <c r="BI840" s="148">
        <f>IF(N840="nulová",J840,0)</f>
        <v>0</v>
      </c>
      <c r="BJ840" s="12" t="s">
        <v>8</v>
      </c>
      <c r="BK840" s="148">
        <f>ROUND(I840*H840,0)</f>
        <v>0</v>
      </c>
      <c r="BL840" s="12" t="s">
        <v>834</v>
      </c>
      <c r="BM840" s="147" t="s">
        <v>1349</v>
      </c>
    </row>
    <row r="841" spans="2:65" s="150" customFormat="1" x14ac:dyDescent="0.2">
      <c r="B841" s="149"/>
      <c r="D841" s="151" t="s">
        <v>244</v>
      </c>
      <c r="E841" s="152" t="s">
        <v>1</v>
      </c>
      <c r="F841" s="153" t="s">
        <v>574</v>
      </c>
      <c r="H841" s="154">
        <v>2</v>
      </c>
      <c r="I841" s="5"/>
      <c r="L841" s="149"/>
      <c r="M841" s="155"/>
      <c r="T841" s="156"/>
      <c r="AT841" s="152" t="s">
        <v>244</v>
      </c>
      <c r="AU841" s="152" t="s">
        <v>85</v>
      </c>
      <c r="AV841" s="150" t="s">
        <v>85</v>
      </c>
      <c r="AW841" s="150" t="s">
        <v>33</v>
      </c>
      <c r="AX841" s="150" t="s">
        <v>77</v>
      </c>
      <c r="AY841" s="152" t="s">
        <v>236</v>
      </c>
    </row>
    <row r="842" spans="2:65" s="150" customFormat="1" x14ac:dyDescent="0.2">
      <c r="B842" s="149"/>
      <c r="D842" s="151" t="s">
        <v>244</v>
      </c>
      <c r="E842" s="152" t="s">
        <v>1</v>
      </c>
      <c r="F842" s="153" t="s">
        <v>575</v>
      </c>
      <c r="H842" s="154">
        <v>1</v>
      </c>
      <c r="I842" s="5"/>
      <c r="L842" s="149"/>
      <c r="M842" s="155"/>
      <c r="T842" s="156"/>
      <c r="AT842" s="152" t="s">
        <v>244</v>
      </c>
      <c r="AU842" s="152" t="s">
        <v>85</v>
      </c>
      <c r="AV842" s="150" t="s">
        <v>85</v>
      </c>
      <c r="AW842" s="150" t="s">
        <v>33</v>
      </c>
      <c r="AX842" s="150" t="s">
        <v>77</v>
      </c>
      <c r="AY842" s="152" t="s">
        <v>236</v>
      </c>
    </row>
    <row r="843" spans="2:65" s="158" customFormat="1" x14ac:dyDescent="0.2">
      <c r="B843" s="157"/>
      <c r="D843" s="151" t="s">
        <v>244</v>
      </c>
      <c r="E843" s="159" t="s">
        <v>1</v>
      </c>
      <c r="F843" s="160" t="s">
        <v>253</v>
      </c>
      <c r="H843" s="161">
        <v>3</v>
      </c>
      <c r="I843" s="6"/>
      <c r="L843" s="157"/>
      <c r="M843" s="162"/>
      <c r="T843" s="163"/>
      <c r="AT843" s="159" t="s">
        <v>244</v>
      </c>
      <c r="AU843" s="159" t="s">
        <v>85</v>
      </c>
      <c r="AV843" s="158" t="s">
        <v>88</v>
      </c>
      <c r="AW843" s="158" t="s">
        <v>33</v>
      </c>
      <c r="AX843" s="158" t="s">
        <v>8</v>
      </c>
      <c r="AY843" s="159" t="s">
        <v>236</v>
      </c>
    </row>
    <row r="844" spans="2:65" s="25" customFormat="1" ht="16.5" customHeight="1" x14ac:dyDescent="0.2">
      <c r="B844" s="24"/>
      <c r="C844" s="164" t="s">
        <v>1350</v>
      </c>
      <c r="D844" s="164" t="s">
        <v>327</v>
      </c>
      <c r="E844" s="165" t="s">
        <v>1351</v>
      </c>
      <c r="F844" s="166" t="s">
        <v>1352</v>
      </c>
      <c r="G844" s="167" t="s">
        <v>312</v>
      </c>
      <c r="H844" s="168">
        <v>3</v>
      </c>
      <c r="I844" s="7"/>
      <c r="J844" s="169">
        <f>ROUND(I844*H844,0)</f>
        <v>0</v>
      </c>
      <c r="K844" s="166" t="s">
        <v>242</v>
      </c>
      <c r="L844" s="170"/>
      <c r="M844" s="171" t="s">
        <v>1</v>
      </c>
      <c r="N844" s="172" t="s">
        <v>42</v>
      </c>
      <c r="P844" s="145">
        <f>O844*H844</f>
        <v>0</v>
      </c>
      <c r="Q844" s="145">
        <v>1.4999999999999999E-4</v>
      </c>
      <c r="R844" s="145">
        <f>Q844*H844</f>
        <v>4.4999999999999999E-4</v>
      </c>
      <c r="S844" s="145">
        <v>0</v>
      </c>
      <c r="T844" s="146">
        <f>S844*H844</f>
        <v>0</v>
      </c>
      <c r="AR844" s="147" t="s">
        <v>851</v>
      </c>
      <c r="AT844" s="147" t="s">
        <v>327</v>
      </c>
      <c r="AU844" s="147" t="s">
        <v>85</v>
      </c>
      <c r="AY844" s="12" t="s">
        <v>236</v>
      </c>
      <c r="BE844" s="148">
        <f>IF(N844="základní",J844,0)</f>
        <v>0</v>
      </c>
      <c r="BF844" s="148">
        <f>IF(N844="snížená",J844,0)</f>
        <v>0</v>
      </c>
      <c r="BG844" s="148">
        <f>IF(N844="zákl. přenesená",J844,0)</f>
        <v>0</v>
      </c>
      <c r="BH844" s="148">
        <f>IF(N844="sníž. přenesená",J844,0)</f>
        <v>0</v>
      </c>
      <c r="BI844" s="148">
        <f>IF(N844="nulová",J844,0)</f>
        <v>0</v>
      </c>
      <c r="BJ844" s="12" t="s">
        <v>8</v>
      </c>
      <c r="BK844" s="148">
        <f>ROUND(I844*H844,0)</f>
        <v>0</v>
      </c>
      <c r="BL844" s="12" t="s">
        <v>834</v>
      </c>
      <c r="BM844" s="147" t="s">
        <v>1353</v>
      </c>
    </row>
    <row r="845" spans="2:65" s="25" customFormat="1" ht="21.75" customHeight="1" x14ac:dyDescent="0.2">
      <c r="B845" s="24"/>
      <c r="C845" s="137" t="s">
        <v>1354</v>
      </c>
      <c r="D845" s="137" t="s">
        <v>238</v>
      </c>
      <c r="E845" s="138" t="s">
        <v>1355</v>
      </c>
      <c r="F845" s="139" t="s">
        <v>1356</v>
      </c>
      <c r="G845" s="140" t="s">
        <v>312</v>
      </c>
      <c r="H845" s="141">
        <v>3</v>
      </c>
      <c r="I845" s="4"/>
      <c r="J845" s="142">
        <f>ROUND(I845*H845,0)</f>
        <v>0</v>
      </c>
      <c r="K845" s="139" t="s">
        <v>242</v>
      </c>
      <c r="L845" s="24"/>
      <c r="M845" s="143" t="s">
        <v>1</v>
      </c>
      <c r="N845" s="144" t="s">
        <v>42</v>
      </c>
      <c r="P845" s="145">
        <f>O845*H845</f>
        <v>0</v>
      </c>
      <c r="Q845" s="145">
        <v>0</v>
      </c>
      <c r="R845" s="145">
        <f>Q845*H845</f>
        <v>0</v>
      </c>
      <c r="S845" s="145">
        <v>0</v>
      </c>
      <c r="T845" s="146">
        <f>S845*H845</f>
        <v>0</v>
      </c>
      <c r="AR845" s="147" t="s">
        <v>834</v>
      </c>
      <c r="AT845" s="147" t="s">
        <v>238</v>
      </c>
      <c r="AU845" s="147" t="s">
        <v>85</v>
      </c>
      <c r="AY845" s="12" t="s">
        <v>236</v>
      </c>
      <c r="BE845" s="148">
        <f>IF(N845="základní",J845,0)</f>
        <v>0</v>
      </c>
      <c r="BF845" s="148">
        <f>IF(N845="snížená",J845,0)</f>
        <v>0</v>
      </c>
      <c r="BG845" s="148">
        <f>IF(N845="zákl. přenesená",J845,0)</f>
        <v>0</v>
      </c>
      <c r="BH845" s="148">
        <f>IF(N845="sníž. přenesená",J845,0)</f>
        <v>0</v>
      </c>
      <c r="BI845" s="148">
        <f>IF(N845="nulová",J845,0)</f>
        <v>0</v>
      </c>
      <c r="BJ845" s="12" t="s">
        <v>8</v>
      </c>
      <c r="BK845" s="148">
        <f>ROUND(I845*H845,0)</f>
        <v>0</v>
      </c>
      <c r="BL845" s="12" t="s">
        <v>834</v>
      </c>
      <c r="BM845" s="147" t="s">
        <v>1357</v>
      </c>
    </row>
    <row r="846" spans="2:65" s="150" customFormat="1" x14ac:dyDescent="0.2">
      <c r="B846" s="149"/>
      <c r="D846" s="151" t="s">
        <v>244</v>
      </c>
      <c r="E846" s="152" t="s">
        <v>1</v>
      </c>
      <c r="F846" s="153" t="s">
        <v>574</v>
      </c>
      <c r="H846" s="154">
        <v>2</v>
      </c>
      <c r="I846" s="5"/>
      <c r="L846" s="149"/>
      <c r="M846" s="155"/>
      <c r="T846" s="156"/>
      <c r="AT846" s="152" t="s">
        <v>244</v>
      </c>
      <c r="AU846" s="152" t="s">
        <v>85</v>
      </c>
      <c r="AV846" s="150" t="s">
        <v>85</v>
      </c>
      <c r="AW846" s="150" t="s">
        <v>33</v>
      </c>
      <c r="AX846" s="150" t="s">
        <v>77</v>
      </c>
      <c r="AY846" s="152" t="s">
        <v>236</v>
      </c>
    </row>
    <row r="847" spans="2:65" s="150" customFormat="1" x14ac:dyDescent="0.2">
      <c r="B847" s="149"/>
      <c r="D847" s="151" t="s">
        <v>244</v>
      </c>
      <c r="E847" s="152" t="s">
        <v>1</v>
      </c>
      <c r="F847" s="153" t="s">
        <v>575</v>
      </c>
      <c r="H847" s="154">
        <v>1</v>
      </c>
      <c r="I847" s="5"/>
      <c r="L847" s="149"/>
      <c r="M847" s="155"/>
      <c r="T847" s="156"/>
      <c r="AT847" s="152" t="s">
        <v>244</v>
      </c>
      <c r="AU847" s="152" t="s">
        <v>85</v>
      </c>
      <c r="AV847" s="150" t="s">
        <v>85</v>
      </c>
      <c r="AW847" s="150" t="s">
        <v>33</v>
      </c>
      <c r="AX847" s="150" t="s">
        <v>77</v>
      </c>
      <c r="AY847" s="152" t="s">
        <v>236</v>
      </c>
    </row>
    <row r="848" spans="2:65" s="158" customFormat="1" x14ac:dyDescent="0.2">
      <c r="B848" s="157"/>
      <c r="D848" s="151" t="s">
        <v>244</v>
      </c>
      <c r="E848" s="159" t="s">
        <v>1</v>
      </c>
      <c r="F848" s="160" t="s">
        <v>253</v>
      </c>
      <c r="H848" s="161">
        <v>3</v>
      </c>
      <c r="I848" s="6"/>
      <c r="L848" s="157"/>
      <c r="M848" s="162"/>
      <c r="T848" s="163"/>
      <c r="AT848" s="159" t="s">
        <v>244</v>
      </c>
      <c r="AU848" s="159" t="s">
        <v>85</v>
      </c>
      <c r="AV848" s="158" t="s">
        <v>88</v>
      </c>
      <c r="AW848" s="158" t="s">
        <v>33</v>
      </c>
      <c r="AX848" s="158" t="s">
        <v>8</v>
      </c>
      <c r="AY848" s="159" t="s">
        <v>236</v>
      </c>
    </row>
    <row r="849" spans="2:65" s="25" customFormat="1" ht="24.2" customHeight="1" x14ac:dyDescent="0.2">
      <c r="B849" s="24"/>
      <c r="C849" s="164" t="s">
        <v>1358</v>
      </c>
      <c r="D849" s="164" t="s">
        <v>327</v>
      </c>
      <c r="E849" s="165" t="s">
        <v>1359</v>
      </c>
      <c r="F849" s="166" t="s">
        <v>1360</v>
      </c>
      <c r="G849" s="167" t="s">
        <v>312</v>
      </c>
      <c r="H849" s="168">
        <v>3</v>
      </c>
      <c r="I849" s="7"/>
      <c r="J849" s="169">
        <f>ROUND(I849*H849,0)</f>
        <v>0</v>
      </c>
      <c r="K849" s="166" t="s">
        <v>242</v>
      </c>
      <c r="L849" s="170"/>
      <c r="M849" s="171" t="s">
        <v>1</v>
      </c>
      <c r="N849" s="172" t="s">
        <v>42</v>
      </c>
      <c r="P849" s="145">
        <f>O849*H849</f>
        <v>0</v>
      </c>
      <c r="Q849" s="145">
        <v>1.1999999999999999E-3</v>
      </c>
      <c r="R849" s="145">
        <f>Q849*H849</f>
        <v>3.5999999999999999E-3</v>
      </c>
      <c r="S849" s="145">
        <v>0</v>
      </c>
      <c r="T849" s="146">
        <f>S849*H849</f>
        <v>0</v>
      </c>
      <c r="AR849" s="147" t="s">
        <v>851</v>
      </c>
      <c r="AT849" s="147" t="s">
        <v>327</v>
      </c>
      <c r="AU849" s="147" t="s">
        <v>85</v>
      </c>
      <c r="AY849" s="12" t="s">
        <v>236</v>
      </c>
      <c r="BE849" s="148">
        <f>IF(N849="základní",J849,0)</f>
        <v>0</v>
      </c>
      <c r="BF849" s="148">
        <f>IF(N849="snížená",J849,0)</f>
        <v>0</v>
      </c>
      <c r="BG849" s="148">
        <f>IF(N849="zákl. přenesená",J849,0)</f>
        <v>0</v>
      </c>
      <c r="BH849" s="148">
        <f>IF(N849="sníž. přenesená",J849,0)</f>
        <v>0</v>
      </c>
      <c r="BI849" s="148">
        <f>IF(N849="nulová",J849,0)</f>
        <v>0</v>
      </c>
      <c r="BJ849" s="12" t="s">
        <v>8</v>
      </c>
      <c r="BK849" s="148">
        <f>ROUND(I849*H849,0)</f>
        <v>0</v>
      </c>
      <c r="BL849" s="12" t="s">
        <v>834</v>
      </c>
      <c r="BM849" s="147" t="s">
        <v>1361</v>
      </c>
    </row>
    <row r="850" spans="2:65" s="25" customFormat="1" ht="16.5" customHeight="1" x14ac:dyDescent="0.2">
      <c r="B850" s="24"/>
      <c r="C850" s="137" t="s">
        <v>1362</v>
      </c>
      <c r="D850" s="137" t="s">
        <v>238</v>
      </c>
      <c r="E850" s="138" t="s">
        <v>1363</v>
      </c>
      <c r="F850" s="139" t="s">
        <v>1364</v>
      </c>
      <c r="G850" s="140" t="s">
        <v>487</v>
      </c>
      <c r="H850" s="141">
        <v>52.5</v>
      </c>
      <c r="I850" s="4"/>
      <c r="J850" s="142">
        <f>ROUND(I850*H850,0)</f>
        <v>0</v>
      </c>
      <c r="K850" s="139" t="s">
        <v>1</v>
      </c>
      <c r="L850" s="24"/>
      <c r="M850" s="143" t="s">
        <v>1</v>
      </c>
      <c r="N850" s="144" t="s">
        <v>42</v>
      </c>
      <c r="P850" s="145">
        <f>O850*H850</f>
        <v>0</v>
      </c>
      <c r="Q850" s="145">
        <v>0</v>
      </c>
      <c r="R850" s="145">
        <f>Q850*H850</f>
        <v>0</v>
      </c>
      <c r="S850" s="145">
        <v>0</v>
      </c>
      <c r="T850" s="146">
        <f>S850*H850</f>
        <v>0</v>
      </c>
      <c r="AR850" s="147" t="s">
        <v>834</v>
      </c>
      <c r="AT850" s="147" t="s">
        <v>238</v>
      </c>
      <c r="AU850" s="147" t="s">
        <v>85</v>
      </c>
      <c r="AY850" s="12" t="s">
        <v>236</v>
      </c>
      <c r="BE850" s="148">
        <f>IF(N850="základní",J850,0)</f>
        <v>0</v>
      </c>
      <c r="BF850" s="148">
        <f>IF(N850="snížená",J850,0)</f>
        <v>0</v>
      </c>
      <c r="BG850" s="148">
        <f>IF(N850="zákl. přenesená",J850,0)</f>
        <v>0</v>
      </c>
      <c r="BH850" s="148">
        <f>IF(N850="sníž. přenesená",J850,0)</f>
        <v>0</v>
      </c>
      <c r="BI850" s="148">
        <f>IF(N850="nulová",J850,0)</f>
        <v>0</v>
      </c>
      <c r="BJ850" s="12" t="s">
        <v>8</v>
      </c>
      <c r="BK850" s="148">
        <f>ROUND(I850*H850,0)</f>
        <v>0</v>
      </c>
      <c r="BL850" s="12" t="s">
        <v>834</v>
      </c>
      <c r="BM850" s="147" t="s">
        <v>1365</v>
      </c>
    </row>
    <row r="851" spans="2:65" s="150" customFormat="1" x14ac:dyDescent="0.2">
      <c r="B851" s="149"/>
      <c r="D851" s="151" t="s">
        <v>244</v>
      </c>
      <c r="E851" s="152" t="s">
        <v>1</v>
      </c>
      <c r="F851" s="153" t="s">
        <v>1366</v>
      </c>
      <c r="H851" s="154">
        <v>52.5</v>
      </c>
      <c r="I851" s="5"/>
      <c r="L851" s="149"/>
      <c r="M851" s="155"/>
      <c r="T851" s="156"/>
      <c r="AT851" s="152" t="s">
        <v>244</v>
      </c>
      <c r="AU851" s="152" t="s">
        <v>85</v>
      </c>
      <c r="AV851" s="150" t="s">
        <v>85</v>
      </c>
      <c r="AW851" s="150" t="s">
        <v>33</v>
      </c>
      <c r="AX851" s="150" t="s">
        <v>8</v>
      </c>
      <c r="AY851" s="152" t="s">
        <v>236</v>
      </c>
    </row>
    <row r="852" spans="2:65" s="25" customFormat="1" ht="24.2" customHeight="1" x14ac:dyDescent="0.2">
      <c r="B852" s="24"/>
      <c r="C852" s="137" t="s">
        <v>1367</v>
      </c>
      <c r="D852" s="137" t="s">
        <v>238</v>
      </c>
      <c r="E852" s="138" t="s">
        <v>1368</v>
      </c>
      <c r="F852" s="139" t="s">
        <v>1369</v>
      </c>
      <c r="G852" s="140" t="s">
        <v>262</v>
      </c>
      <c r="H852" s="141">
        <v>2.3319999999999999</v>
      </c>
      <c r="I852" s="4"/>
      <c r="J852" s="142">
        <f>ROUND(I852*H852,0)</f>
        <v>0</v>
      </c>
      <c r="K852" s="139" t="s">
        <v>242</v>
      </c>
      <c r="L852" s="24"/>
      <c r="M852" s="143" t="s">
        <v>1</v>
      </c>
      <c r="N852" s="144" t="s">
        <v>42</v>
      </c>
      <c r="P852" s="145">
        <f>O852*H852</f>
        <v>0</v>
      </c>
      <c r="Q852" s="145">
        <v>0</v>
      </c>
      <c r="R852" s="145">
        <f>Q852*H852</f>
        <v>0</v>
      </c>
      <c r="S852" s="145">
        <v>0</v>
      </c>
      <c r="T852" s="146">
        <f>S852*H852</f>
        <v>0</v>
      </c>
      <c r="AR852" s="147" t="s">
        <v>834</v>
      </c>
      <c r="AT852" s="147" t="s">
        <v>238</v>
      </c>
      <c r="AU852" s="147" t="s">
        <v>85</v>
      </c>
      <c r="AY852" s="12" t="s">
        <v>236</v>
      </c>
      <c r="BE852" s="148">
        <f>IF(N852="základní",J852,0)</f>
        <v>0</v>
      </c>
      <c r="BF852" s="148">
        <f>IF(N852="snížená",J852,0)</f>
        <v>0</v>
      </c>
      <c r="BG852" s="148">
        <f>IF(N852="zákl. přenesená",J852,0)</f>
        <v>0</v>
      </c>
      <c r="BH852" s="148">
        <f>IF(N852="sníž. přenesená",J852,0)</f>
        <v>0</v>
      </c>
      <c r="BI852" s="148">
        <f>IF(N852="nulová",J852,0)</f>
        <v>0</v>
      </c>
      <c r="BJ852" s="12" t="s">
        <v>8</v>
      </c>
      <c r="BK852" s="148">
        <f>ROUND(I852*H852,0)</f>
        <v>0</v>
      </c>
      <c r="BL852" s="12" t="s">
        <v>834</v>
      </c>
      <c r="BM852" s="147" t="s">
        <v>1370</v>
      </c>
    </row>
    <row r="853" spans="2:65" s="126" customFormat="1" ht="22.9" customHeight="1" x14ac:dyDescent="0.2">
      <c r="B853" s="125"/>
      <c r="D853" s="127" t="s">
        <v>76</v>
      </c>
      <c r="E853" s="135" t="s">
        <v>1371</v>
      </c>
      <c r="F853" s="135" t="s">
        <v>1372</v>
      </c>
      <c r="I853" s="3"/>
      <c r="J853" s="136">
        <f>BK853</f>
        <v>0</v>
      </c>
      <c r="L853" s="125"/>
      <c r="M853" s="130"/>
      <c r="P853" s="131">
        <f>SUM(P854:P895)</f>
        <v>0</v>
      </c>
      <c r="R853" s="131">
        <f>SUM(R854:R895)</f>
        <v>4.559368115749999</v>
      </c>
      <c r="T853" s="132">
        <f>SUM(T854:T895)</f>
        <v>2.3598000000000003</v>
      </c>
      <c r="AR853" s="127" t="s">
        <v>85</v>
      </c>
      <c r="AT853" s="133" t="s">
        <v>76</v>
      </c>
      <c r="AU853" s="133" t="s">
        <v>8</v>
      </c>
      <c r="AY853" s="127" t="s">
        <v>236</v>
      </c>
      <c r="BK853" s="134">
        <f>SUM(BK854:BK895)</f>
        <v>0</v>
      </c>
    </row>
    <row r="854" spans="2:65" s="25" customFormat="1" ht="16.5" customHeight="1" x14ac:dyDescent="0.2">
      <c r="B854" s="24"/>
      <c r="C854" s="137" t="s">
        <v>1373</v>
      </c>
      <c r="D854" s="137" t="s">
        <v>238</v>
      </c>
      <c r="E854" s="138" t="s">
        <v>1374</v>
      </c>
      <c r="F854" s="139" t="s">
        <v>1375</v>
      </c>
      <c r="G854" s="140" t="s">
        <v>300</v>
      </c>
      <c r="H854" s="141">
        <v>41.4</v>
      </c>
      <c r="I854" s="4"/>
      <c r="J854" s="142">
        <f>ROUND(I854*H854,0)</f>
        <v>0</v>
      </c>
      <c r="K854" s="139" t="s">
        <v>242</v>
      </c>
      <c r="L854" s="24"/>
      <c r="M854" s="143" t="s">
        <v>1</v>
      </c>
      <c r="N854" s="144" t="s">
        <v>42</v>
      </c>
      <c r="P854" s="145">
        <f>O854*H854</f>
        <v>0</v>
      </c>
      <c r="Q854" s="145">
        <v>0</v>
      </c>
      <c r="R854" s="145">
        <f>Q854*H854</f>
        <v>0</v>
      </c>
      <c r="S854" s="145">
        <v>5.5E-2</v>
      </c>
      <c r="T854" s="146">
        <f>S854*H854</f>
        <v>2.2770000000000001</v>
      </c>
      <c r="AR854" s="147" t="s">
        <v>834</v>
      </c>
      <c r="AT854" s="147" t="s">
        <v>238</v>
      </c>
      <c r="AU854" s="147" t="s">
        <v>85</v>
      </c>
      <c r="AY854" s="12" t="s">
        <v>236</v>
      </c>
      <c r="BE854" s="148">
        <f>IF(N854="základní",J854,0)</f>
        <v>0</v>
      </c>
      <c r="BF854" s="148">
        <f>IF(N854="snížená",J854,0)</f>
        <v>0</v>
      </c>
      <c r="BG854" s="148">
        <f>IF(N854="zákl. přenesená",J854,0)</f>
        <v>0</v>
      </c>
      <c r="BH854" s="148">
        <f>IF(N854="sníž. přenesená",J854,0)</f>
        <v>0</v>
      </c>
      <c r="BI854" s="148">
        <f>IF(N854="nulová",J854,0)</f>
        <v>0</v>
      </c>
      <c r="BJ854" s="12" t="s">
        <v>8</v>
      </c>
      <c r="BK854" s="148">
        <f>ROUND(I854*H854,0)</f>
        <v>0</v>
      </c>
      <c r="BL854" s="12" t="s">
        <v>834</v>
      </c>
      <c r="BM854" s="147" t="s">
        <v>1376</v>
      </c>
    </row>
    <row r="855" spans="2:65" s="150" customFormat="1" x14ac:dyDescent="0.2">
      <c r="B855" s="149"/>
      <c r="D855" s="151" t="s">
        <v>244</v>
      </c>
      <c r="E855" s="152" t="s">
        <v>1</v>
      </c>
      <c r="F855" s="153" t="s">
        <v>1377</v>
      </c>
      <c r="H855" s="154">
        <v>41.4</v>
      </c>
      <c r="I855" s="5"/>
      <c r="L855" s="149"/>
      <c r="M855" s="155"/>
      <c r="T855" s="156"/>
      <c r="AT855" s="152" t="s">
        <v>244</v>
      </c>
      <c r="AU855" s="152" t="s">
        <v>85</v>
      </c>
      <c r="AV855" s="150" t="s">
        <v>85</v>
      </c>
      <c r="AW855" s="150" t="s">
        <v>33</v>
      </c>
      <c r="AX855" s="150" t="s">
        <v>77</v>
      </c>
      <c r="AY855" s="152" t="s">
        <v>236</v>
      </c>
    </row>
    <row r="856" spans="2:65" s="158" customFormat="1" x14ac:dyDescent="0.2">
      <c r="B856" s="157"/>
      <c r="D856" s="151" t="s">
        <v>244</v>
      </c>
      <c r="E856" s="159" t="s">
        <v>1</v>
      </c>
      <c r="F856" s="160" t="s">
        <v>253</v>
      </c>
      <c r="H856" s="161">
        <v>41.4</v>
      </c>
      <c r="I856" s="6"/>
      <c r="L856" s="157"/>
      <c r="M856" s="162"/>
      <c r="T856" s="163"/>
      <c r="AT856" s="159" t="s">
        <v>244</v>
      </c>
      <c r="AU856" s="159" t="s">
        <v>85</v>
      </c>
      <c r="AV856" s="158" t="s">
        <v>88</v>
      </c>
      <c r="AW856" s="158" t="s">
        <v>33</v>
      </c>
      <c r="AX856" s="158" t="s">
        <v>8</v>
      </c>
      <c r="AY856" s="159" t="s">
        <v>236</v>
      </c>
    </row>
    <row r="857" spans="2:65" s="25" customFormat="1" ht="16.5" customHeight="1" x14ac:dyDescent="0.2">
      <c r="B857" s="24"/>
      <c r="C857" s="137" t="s">
        <v>1378</v>
      </c>
      <c r="D857" s="137" t="s">
        <v>238</v>
      </c>
      <c r="E857" s="138" t="s">
        <v>1379</v>
      </c>
      <c r="F857" s="139" t="s">
        <v>1380</v>
      </c>
      <c r="G857" s="140" t="s">
        <v>300</v>
      </c>
      <c r="H857" s="141">
        <v>41.4</v>
      </c>
      <c r="I857" s="4"/>
      <c r="J857" s="142">
        <f>ROUND(I857*H857,0)</f>
        <v>0</v>
      </c>
      <c r="K857" s="139" t="s">
        <v>242</v>
      </c>
      <c r="L857" s="24"/>
      <c r="M857" s="143" t="s">
        <v>1</v>
      </c>
      <c r="N857" s="144" t="s">
        <v>42</v>
      </c>
      <c r="P857" s="145">
        <f>O857*H857</f>
        <v>0</v>
      </c>
      <c r="Q857" s="145">
        <v>0</v>
      </c>
      <c r="R857" s="145">
        <f>Q857*H857</f>
        <v>0</v>
      </c>
      <c r="S857" s="145">
        <v>2E-3</v>
      </c>
      <c r="T857" s="146">
        <f>S857*H857</f>
        <v>8.2799999999999999E-2</v>
      </c>
      <c r="AR857" s="147" t="s">
        <v>834</v>
      </c>
      <c r="AT857" s="147" t="s">
        <v>238</v>
      </c>
      <c r="AU857" s="147" t="s">
        <v>85</v>
      </c>
      <c r="AY857" s="12" t="s">
        <v>236</v>
      </c>
      <c r="BE857" s="148">
        <f>IF(N857="základní",J857,0)</f>
        <v>0</v>
      </c>
      <c r="BF857" s="148">
        <f>IF(N857="snížená",J857,0)</f>
        <v>0</v>
      </c>
      <c r="BG857" s="148">
        <f>IF(N857="zákl. přenesená",J857,0)</f>
        <v>0</v>
      </c>
      <c r="BH857" s="148">
        <f>IF(N857="sníž. přenesená",J857,0)</f>
        <v>0</v>
      </c>
      <c r="BI857" s="148">
        <f>IF(N857="nulová",J857,0)</f>
        <v>0</v>
      </c>
      <c r="BJ857" s="12" t="s">
        <v>8</v>
      </c>
      <c r="BK857" s="148">
        <f>ROUND(I857*H857,0)</f>
        <v>0</v>
      </c>
      <c r="BL857" s="12" t="s">
        <v>834</v>
      </c>
      <c r="BM857" s="147" t="s">
        <v>1381</v>
      </c>
    </row>
    <row r="858" spans="2:65" s="150" customFormat="1" x14ac:dyDescent="0.2">
      <c r="B858" s="149"/>
      <c r="D858" s="151" t="s">
        <v>244</v>
      </c>
      <c r="E858" s="152" t="s">
        <v>1</v>
      </c>
      <c r="F858" s="153" t="s">
        <v>1377</v>
      </c>
      <c r="H858" s="154">
        <v>41.4</v>
      </c>
      <c r="I858" s="5"/>
      <c r="L858" s="149"/>
      <c r="M858" s="155"/>
      <c r="T858" s="156"/>
      <c r="AT858" s="152" t="s">
        <v>244</v>
      </c>
      <c r="AU858" s="152" t="s">
        <v>85</v>
      </c>
      <c r="AV858" s="150" t="s">
        <v>85</v>
      </c>
      <c r="AW858" s="150" t="s">
        <v>33</v>
      </c>
      <c r="AX858" s="150" t="s">
        <v>77</v>
      </c>
      <c r="AY858" s="152" t="s">
        <v>236</v>
      </c>
    </row>
    <row r="859" spans="2:65" s="158" customFormat="1" x14ac:dyDescent="0.2">
      <c r="B859" s="157"/>
      <c r="D859" s="151" t="s">
        <v>244</v>
      </c>
      <c r="E859" s="159" t="s">
        <v>1</v>
      </c>
      <c r="F859" s="160" t="s">
        <v>253</v>
      </c>
      <c r="H859" s="161">
        <v>41.4</v>
      </c>
      <c r="I859" s="6"/>
      <c r="L859" s="157"/>
      <c r="M859" s="162"/>
      <c r="T859" s="163"/>
      <c r="AT859" s="159" t="s">
        <v>244</v>
      </c>
      <c r="AU859" s="159" t="s">
        <v>85</v>
      </c>
      <c r="AV859" s="158" t="s">
        <v>88</v>
      </c>
      <c r="AW859" s="158" t="s">
        <v>33</v>
      </c>
      <c r="AX859" s="158" t="s">
        <v>8</v>
      </c>
      <c r="AY859" s="159" t="s">
        <v>236</v>
      </c>
    </row>
    <row r="860" spans="2:65" s="25" customFormat="1" ht="16.5" customHeight="1" x14ac:dyDescent="0.2">
      <c r="B860" s="24"/>
      <c r="C860" s="137" t="s">
        <v>1382</v>
      </c>
      <c r="D860" s="137" t="s">
        <v>238</v>
      </c>
      <c r="E860" s="138" t="s">
        <v>1383</v>
      </c>
      <c r="F860" s="139" t="s">
        <v>1384</v>
      </c>
      <c r="G860" s="140" t="s">
        <v>312</v>
      </c>
      <c r="H860" s="141">
        <v>1</v>
      </c>
      <c r="I860" s="4"/>
      <c r="J860" s="142">
        <f>ROUND(I860*H860,0)</f>
        <v>0</v>
      </c>
      <c r="K860" s="139" t="s">
        <v>1</v>
      </c>
      <c r="L860" s="24"/>
      <c r="M860" s="143" t="s">
        <v>1</v>
      </c>
      <c r="N860" s="144" t="s">
        <v>42</v>
      </c>
      <c r="P860" s="145">
        <f>O860*H860</f>
        <v>0</v>
      </c>
      <c r="Q860" s="145">
        <v>0</v>
      </c>
      <c r="R860" s="145">
        <f>Q860*H860</f>
        <v>0</v>
      </c>
      <c r="S860" s="145">
        <v>0</v>
      </c>
      <c r="T860" s="146">
        <f>S860*H860</f>
        <v>0</v>
      </c>
      <c r="AR860" s="147" t="s">
        <v>834</v>
      </c>
      <c r="AT860" s="147" t="s">
        <v>238</v>
      </c>
      <c r="AU860" s="147" t="s">
        <v>85</v>
      </c>
      <c r="AY860" s="12" t="s">
        <v>236</v>
      </c>
      <c r="BE860" s="148">
        <f>IF(N860="základní",J860,0)</f>
        <v>0</v>
      </c>
      <c r="BF860" s="148">
        <f>IF(N860="snížená",J860,0)</f>
        <v>0</v>
      </c>
      <c r="BG860" s="148">
        <f>IF(N860="zákl. přenesená",J860,0)</f>
        <v>0</v>
      </c>
      <c r="BH860" s="148">
        <f>IF(N860="sníž. přenesená",J860,0)</f>
        <v>0</v>
      </c>
      <c r="BI860" s="148">
        <f>IF(N860="nulová",J860,0)</f>
        <v>0</v>
      </c>
      <c r="BJ860" s="12" t="s">
        <v>8</v>
      </c>
      <c r="BK860" s="148">
        <f>ROUND(I860*H860,0)</f>
        <v>0</v>
      </c>
      <c r="BL860" s="12" t="s">
        <v>834</v>
      </c>
      <c r="BM860" s="147" t="s">
        <v>1385</v>
      </c>
    </row>
    <row r="861" spans="2:65" s="150" customFormat="1" x14ac:dyDescent="0.2">
      <c r="B861" s="149"/>
      <c r="D861" s="151" t="s">
        <v>244</v>
      </c>
      <c r="E861" s="152" t="s">
        <v>1</v>
      </c>
      <c r="F861" s="153" t="s">
        <v>1386</v>
      </c>
      <c r="H861" s="154">
        <v>1</v>
      </c>
      <c r="I861" s="5"/>
      <c r="L861" s="149"/>
      <c r="M861" s="155"/>
      <c r="T861" s="156"/>
      <c r="AT861" s="152" t="s">
        <v>244</v>
      </c>
      <c r="AU861" s="152" t="s">
        <v>85</v>
      </c>
      <c r="AV861" s="150" t="s">
        <v>85</v>
      </c>
      <c r="AW861" s="150" t="s">
        <v>33</v>
      </c>
      <c r="AX861" s="150" t="s">
        <v>8</v>
      </c>
      <c r="AY861" s="152" t="s">
        <v>236</v>
      </c>
    </row>
    <row r="862" spans="2:65" s="25" customFormat="1" ht="16.5" customHeight="1" x14ac:dyDescent="0.2">
      <c r="B862" s="24"/>
      <c r="C862" s="164" t="s">
        <v>1387</v>
      </c>
      <c r="D862" s="164" t="s">
        <v>327</v>
      </c>
      <c r="E862" s="165" t="s">
        <v>1388</v>
      </c>
      <c r="F862" s="166" t="s">
        <v>1389</v>
      </c>
      <c r="G862" s="167" t="s">
        <v>312</v>
      </c>
      <c r="H862" s="168">
        <v>1</v>
      </c>
      <c r="I862" s="7"/>
      <c r="J862" s="169">
        <f>ROUND(I862*H862,0)</f>
        <v>0</v>
      </c>
      <c r="K862" s="166" t="s">
        <v>1</v>
      </c>
      <c r="L862" s="170"/>
      <c r="M862" s="171" t="s">
        <v>1</v>
      </c>
      <c r="N862" s="172" t="s">
        <v>42</v>
      </c>
      <c r="P862" s="145">
        <f>O862*H862</f>
        <v>0</v>
      </c>
      <c r="Q862" s="145">
        <v>0.97</v>
      </c>
      <c r="R862" s="145">
        <f>Q862*H862</f>
        <v>0.97</v>
      </c>
      <c r="S862" s="145">
        <v>0</v>
      </c>
      <c r="T862" s="146">
        <f>S862*H862</f>
        <v>0</v>
      </c>
      <c r="AR862" s="147" t="s">
        <v>851</v>
      </c>
      <c r="AT862" s="147" t="s">
        <v>327</v>
      </c>
      <c r="AU862" s="147" t="s">
        <v>85</v>
      </c>
      <c r="AY862" s="12" t="s">
        <v>236</v>
      </c>
      <c r="BE862" s="148">
        <f>IF(N862="základní",J862,0)</f>
        <v>0</v>
      </c>
      <c r="BF862" s="148">
        <f>IF(N862="snížená",J862,0)</f>
        <v>0</v>
      </c>
      <c r="BG862" s="148">
        <f>IF(N862="zákl. přenesená",J862,0)</f>
        <v>0</v>
      </c>
      <c r="BH862" s="148">
        <f>IF(N862="sníž. přenesená",J862,0)</f>
        <v>0</v>
      </c>
      <c r="BI862" s="148">
        <f>IF(N862="nulová",J862,0)</f>
        <v>0</v>
      </c>
      <c r="BJ862" s="12" t="s">
        <v>8</v>
      </c>
      <c r="BK862" s="148">
        <f>ROUND(I862*H862,0)</f>
        <v>0</v>
      </c>
      <c r="BL862" s="12" t="s">
        <v>834</v>
      </c>
      <c r="BM862" s="147" t="s">
        <v>1390</v>
      </c>
    </row>
    <row r="863" spans="2:65" s="150" customFormat="1" x14ac:dyDescent="0.2">
      <c r="B863" s="149"/>
      <c r="D863" s="151" t="s">
        <v>244</v>
      </c>
      <c r="E863" s="152" t="s">
        <v>1</v>
      </c>
      <c r="F863" s="153" t="s">
        <v>1386</v>
      </c>
      <c r="H863" s="154">
        <v>1</v>
      </c>
      <c r="I863" s="5"/>
      <c r="L863" s="149"/>
      <c r="M863" s="155"/>
      <c r="T863" s="156"/>
      <c r="AT863" s="152" t="s">
        <v>244</v>
      </c>
      <c r="AU863" s="152" t="s">
        <v>85</v>
      </c>
      <c r="AV863" s="150" t="s">
        <v>85</v>
      </c>
      <c r="AW863" s="150" t="s">
        <v>33</v>
      </c>
      <c r="AX863" s="150" t="s">
        <v>8</v>
      </c>
      <c r="AY863" s="152" t="s">
        <v>236</v>
      </c>
    </row>
    <row r="864" spans="2:65" s="25" customFormat="1" ht="24.2" customHeight="1" x14ac:dyDescent="0.2">
      <c r="B864" s="24"/>
      <c r="C864" s="137" t="s">
        <v>1391</v>
      </c>
      <c r="D864" s="137" t="s">
        <v>238</v>
      </c>
      <c r="E864" s="138" t="s">
        <v>1392</v>
      </c>
      <c r="F864" s="139" t="s">
        <v>1393</v>
      </c>
      <c r="G864" s="140" t="s">
        <v>330</v>
      </c>
      <c r="H864" s="141">
        <v>178.9</v>
      </c>
      <c r="I864" s="4"/>
      <c r="J864" s="142">
        <f>ROUND(I864*H864,0)</f>
        <v>0</v>
      </c>
      <c r="K864" s="139" t="s">
        <v>242</v>
      </c>
      <c r="L864" s="24"/>
      <c r="M864" s="143" t="s">
        <v>1</v>
      </c>
      <c r="N864" s="144" t="s">
        <v>42</v>
      </c>
      <c r="P864" s="145">
        <f>O864*H864</f>
        <v>0</v>
      </c>
      <c r="Q864" s="145">
        <v>4.93375E-5</v>
      </c>
      <c r="R864" s="145">
        <f>Q864*H864</f>
        <v>8.8264787500000001E-3</v>
      </c>
      <c r="S864" s="145">
        <v>0</v>
      </c>
      <c r="T864" s="146">
        <f>S864*H864</f>
        <v>0</v>
      </c>
      <c r="AR864" s="147" t="s">
        <v>834</v>
      </c>
      <c r="AT864" s="147" t="s">
        <v>238</v>
      </c>
      <c r="AU864" s="147" t="s">
        <v>85</v>
      </c>
      <c r="AY864" s="12" t="s">
        <v>236</v>
      </c>
      <c r="BE864" s="148">
        <f>IF(N864="základní",J864,0)</f>
        <v>0</v>
      </c>
      <c r="BF864" s="148">
        <f>IF(N864="snížená",J864,0)</f>
        <v>0</v>
      </c>
      <c r="BG864" s="148">
        <f>IF(N864="zákl. přenesená",J864,0)</f>
        <v>0</v>
      </c>
      <c r="BH864" s="148">
        <f>IF(N864="sníž. přenesená",J864,0)</f>
        <v>0</v>
      </c>
      <c r="BI864" s="148">
        <f>IF(N864="nulová",J864,0)</f>
        <v>0</v>
      </c>
      <c r="BJ864" s="12" t="s">
        <v>8</v>
      </c>
      <c r="BK864" s="148">
        <f>ROUND(I864*H864,0)</f>
        <v>0</v>
      </c>
      <c r="BL864" s="12" t="s">
        <v>834</v>
      </c>
      <c r="BM864" s="147" t="s">
        <v>1394</v>
      </c>
    </row>
    <row r="865" spans="2:65" s="150" customFormat="1" x14ac:dyDescent="0.2">
      <c r="B865" s="149"/>
      <c r="D865" s="151" t="s">
        <v>244</v>
      </c>
      <c r="E865" s="152" t="s">
        <v>1</v>
      </c>
      <c r="F865" s="153" t="s">
        <v>1395</v>
      </c>
      <c r="H865" s="154">
        <v>178.9</v>
      </c>
      <c r="I865" s="5"/>
      <c r="L865" s="149"/>
      <c r="M865" s="155"/>
      <c r="T865" s="156"/>
      <c r="AT865" s="152" t="s">
        <v>244</v>
      </c>
      <c r="AU865" s="152" t="s">
        <v>85</v>
      </c>
      <c r="AV865" s="150" t="s">
        <v>85</v>
      </c>
      <c r="AW865" s="150" t="s">
        <v>33</v>
      </c>
      <c r="AX865" s="150" t="s">
        <v>77</v>
      </c>
      <c r="AY865" s="152" t="s">
        <v>236</v>
      </c>
    </row>
    <row r="866" spans="2:65" s="158" customFormat="1" x14ac:dyDescent="0.2">
      <c r="B866" s="157"/>
      <c r="D866" s="151" t="s">
        <v>244</v>
      </c>
      <c r="E866" s="159" t="s">
        <v>181</v>
      </c>
      <c r="F866" s="160" t="s">
        <v>1396</v>
      </c>
      <c r="H866" s="161">
        <v>178.9</v>
      </c>
      <c r="I866" s="6"/>
      <c r="L866" s="157"/>
      <c r="M866" s="162"/>
      <c r="T866" s="163"/>
      <c r="AT866" s="159" t="s">
        <v>244</v>
      </c>
      <c r="AU866" s="159" t="s">
        <v>85</v>
      </c>
      <c r="AV866" s="158" t="s">
        <v>88</v>
      </c>
      <c r="AW866" s="158" t="s">
        <v>33</v>
      </c>
      <c r="AX866" s="158" t="s">
        <v>77</v>
      </c>
      <c r="AY866" s="159" t="s">
        <v>236</v>
      </c>
    </row>
    <row r="867" spans="2:65" s="174" customFormat="1" x14ac:dyDescent="0.2">
      <c r="B867" s="173"/>
      <c r="D867" s="151" t="s">
        <v>244</v>
      </c>
      <c r="E867" s="175" t="s">
        <v>1</v>
      </c>
      <c r="F867" s="176" t="s">
        <v>371</v>
      </c>
      <c r="H867" s="177">
        <v>178.9</v>
      </c>
      <c r="I867" s="8"/>
      <c r="L867" s="173"/>
      <c r="M867" s="178"/>
      <c r="T867" s="179"/>
      <c r="AT867" s="175" t="s">
        <v>244</v>
      </c>
      <c r="AU867" s="175" t="s">
        <v>85</v>
      </c>
      <c r="AV867" s="174" t="s">
        <v>91</v>
      </c>
      <c r="AW867" s="174" t="s">
        <v>33</v>
      </c>
      <c r="AX867" s="174" t="s">
        <v>8</v>
      </c>
      <c r="AY867" s="175" t="s">
        <v>236</v>
      </c>
    </row>
    <row r="868" spans="2:65" s="25" customFormat="1" ht="16.5" customHeight="1" x14ac:dyDescent="0.2">
      <c r="B868" s="24"/>
      <c r="C868" s="164" t="s">
        <v>1397</v>
      </c>
      <c r="D868" s="164" t="s">
        <v>327</v>
      </c>
      <c r="E868" s="165" t="s">
        <v>1398</v>
      </c>
      <c r="F868" s="166" t="s">
        <v>182</v>
      </c>
      <c r="G868" s="167" t="s">
        <v>330</v>
      </c>
      <c r="H868" s="168">
        <v>178.9</v>
      </c>
      <c r="I868" s="7"/>
      <c r="J868" s="169">
        <f>ROUND(I868*H868,0)</f>
        <v>0</v>
      </c>
      <c r="K868" s="166" t="s">
        <v>1</v>
      </c>
      <c r="L868" s="170"/>
      <c r="M868" s="171" t="s">
        <v>1</v>
      </c>
      <c r="N868" s="172" t="s">
        <v>42</v>
      </c>
      <c r="P868" s="145">
        <f>O868*H868</f>
        <v>0</v>
      </c>
      <c r="Q868" s="145">
        <v>1E-3</v>
      </c>
      <c r="R868" s="145">
        <f>Q868*H868</f>
        <v>0.1789</v>
      </c>
      <c r="S868" s="145">
        <v>0</v>
      </c>
      <c r="T868" s="146">
        <f>S868*H868</f>
        <v>0</v>
      </c>
      <c r="AR868" s="147" t="s">
        <v>851</v>
      </c>
      <c r="AT868" s="147" t="s">
        <v>327</v>
      </c>
      <c r="AU868" s="147" t="s">
        <v>85</v>
      </c>
      <c r="AY868" s="12" t="s">
        <v>236</v>
      </c>
      <c r="BE868" s="148">
        <f>IF(N868="základní",J868,0)</f>
        <v>0</v>
      </c>
      <c r="BF868" s="148">
        <f>IF(N868="snížená",J868,0)</f>
        <v>0</v>
      </c>
      <c r="BG868" s="148">
        <f>IF(N868="zákl. přenesená",J868,0)</f>
        <v>0</v>
      </c>
      <c r="BH868" s="148">
        <f>IF(N868="sníž. přenesená",J868,0)</f>
        <v>0</v>
      </c>
      <c r="BI868" s="148">
        <f>IF(N868="nulová",J868,0)</f>
        <v>0</v>
      </c>
      <c r="BJ868" s="12" t="s">
        <v>8</v>
      </c>
      <c r="BK868" s="148">
        <f>ROUND(I868*H868,0)</f>
        <v>0</v>
      </c>
      <c r="BL868" s="12" t="s">
        <v>834</v>
      </c>
      <c r="BM868" s="147" t="s">
        <v>1399</v>
      </c>
    </row>
    <row r="869" spans="2:65" s="150" customFormat="1" x14ac:dyDescent="0.2">
      <c r="B869" s="149"/>
      <c r="D869" s="151" t="s">
        <v>244</v>
      </c>
      <c r="E869" s="152" t="s">
        <v>1</v>
      </c>
      <c r="F869" s="153" t="s">
        <v>181</v>
      </c>
      <c r="H869" s="154">
        <v>178.9</v>
      </c>
      <c r="I869" s="5"/>
      <c r="L869" s="149"/>
      <c r="M869" s="155"/>
      <c r="T869" s="156"/>
      <c r="AT869" s="152" t="s">
        <v>244</v>
      </c>
      <c r="AU869" s="152" t="s">
        <v>85</v>
      </c>
      <c r="AV869" s="150" t="s">
        <v>85</v>
      </c>
      <c r="AW869" s="150" t="s">
        <v>33</v>
      </c>
      <c r="AX869" s="150" t="s">
        <v>8</v>
      </c>
      <c r="AY869" s="152" t="s">
        <v>236</v>
      </c>
    </row>
    <row r="870" spans="2:65" s="25" customFormat="1" ht="24.2" customHeight="1" x14ac:dyDescent="0.2">
      <c r="B870" s="24"/>
      <c r="C870" s="137" t="s">
        <v>1400</v>
      </c>
      <c r="D870" s="137" t="s">
        <v>238</v>
      </c>
      <c r="E870" s="138" t="s">
        <v>1401</v>
      </c>
      <c r="F870" s="139" t="s">
        <v>1402</v>
      </c>
      <c r="G870" s="140" t="s">
        <v>330</v>
      </c>
      <c r="H870" s="141">
        <v>639.27099999999996</v>
      </c>
      <c r="I870" s="4"/>
      <c r="J870" s="142">
        <f>ROUND(I870*H870,0)</f>
        <v>0</v>
      </c>
      <c r="K870" s="139" t="s">
        <v>242</v>
      </c>
      <c r="L870" s="24"/>
      <c r="M870" s="143" t="s">
        <v>1</v>
      </c>
      <c r="N870" s="144" t="s">
        <v>42</v>
      </c>
      <c r="P870" s="145">
        <f>O870*H870</f>
        <v>0</v>
      </c>
      <c r="Q870" s="145">
        <v>4.6999999999999997E-5</v>
      </c>
      <c r="R870" s="145">
        <f>Q870*H870</f>
        <v>3.0045736999999996E-2</v>
      </c>
      <c r="S870" s="145">
        <v>0</v>
      </c>
      <c r="T870" s="146">
        <f>S870*H870</f>
        <v>0</v>
      </c>
      <c r="AR870" s="147" t="s">
        <v>834</v>
      </c>
      <c r="AT870" s="147" t="s">
        <v>238</v>
      </c>
      <c r="AU870" s="147" t="s">
        <v>85</v>
      </c>
      <c r="AY870" s="12" t="s">
        <v>236</v>
      </c>
      <c r="BE870" s="148">
        <f>IF(N870="základní",J870,0)</f>
        <v>0</v>
      </c>
      <c r="BF870" s="148">
        <f>IF(N870="snížená",J870,0)</f>
        <v>0</v>
      </c>
      <c r="BG870" s="148">
        <f>IF(N870="zákl. přenesená",J870,0)</f>
        <v>0</v>
      </c>
      <c r="BH870" s="148">
        <f>IF(N870="sníž. přenesená",J870,0)</f>
        <v>0</v>
      </c>
      <c r="BI870" s="148">
        <f>IF(N870="nulová",J870,0)</f>
        <v>0</v>
      </c>
      <c r="BJ870" s="12" t="s">
        <v>8</v>
      </c>
      <c r="BK870" s="148">
        <f>ROUND(I870*H870,0)</f>
        <v>0</v>
      </c>
      <c r="BL870" s="12" t="s">
        <v>834</v>
      </c>
      <c r="BM870" s="147" t="s">
        <v>1403</v>
      </c>
    </row>
    <row r="871" spans="2:65" s="150" customFormat="1" x14ac:dyDescent="0.2">
      <c r="B871" s="149"/>
      <c r="D871" s="151" t="s">
        <v>244</v>
      </c>
      <c r="E871" s="152" t="s">
        <v>1</v>
      </c>
      <c r="F871" s="153" t="s">
        <v>1404</v>
      </c>
      <c r="H871" s="154">
        <v>323.68</v>
      </c>
      <c r="I871" s="5"/>
      <c r="L871" s="149"/>
      <c r="M871" s="155"/>
      <c r="T871" s="156"/>
      <c r="AT871" s="152" t="s">
        <v>244</v>
      </c>
      <c r="AU871" s="152" t="s">
        <v>85</v>
      </c>
      <c r="AV871" s="150" t="s">
        <v>85</v>
      </c>
      <c r="AW871" s="150" t="s">
        <v>33</v>
      </c>
      <c r="AX871" s="150" t="s">
        <v>77</v>
      </c>
      <c r="AY871" s="152" t="s">
        <v>236</v>
      </c>
    </row>
    <row r="872" spans="2:65" s="150" customFormat="1" x14ac:dyDescent="0.2">
      <c r="B872" s="149"/>
      <c r="D872" s="151" t="s">
        <v>244</v>
      </c>
      <c r="E872" s="152" t="s">
        <v>1</v>
      </c>
      <c r="F872" s="153" t="s">
        <v>1405</v>
      </c>
      <c r="H872" s="154">
        <v>10.3</v>
      </c>
      <c r="I872" s="5"/>
      <c r="L872" s="149"/>
      <c r="M872" s="155"/>
      <c r="T872" s="156"/>
      <c r="AT872" s="152" t="s">
        <v>244</v>
      </c>
      <c r="AU872" s="152" t="s">
        <v>85</v>
      </c>
      <c r="AV872" s="150" t="s">
        <v>85</v>
      </c>
      <c r="AW872" s="150" t="s">
        <v>33</v>
      </c>
      <c r="AX872" s="150" t="s">
        <v>77</v>
      </c>
      <c r="AY872" s="152" t="s">
        <v>236</v>
      </c>
    </row>
    <row r="873" spans="2:65" s="150" customFormat="1" x14ac:dyDescent="0.2">
      <c r="B873" s="149"/>
      <c r="D873" s="151" t="s">
        <v>244</v>
      </c>
      <c r="E873" s="152" t="s">
        <v>1</v>
      </c>
      <c r="F873" s="153" t="s">
        <v>1406</v>
      </c>
      <c r="H873" s="154">
        <v>7.6</v>
      </c>
      <c r="I873" s="5"/>
      <c r="L873" s="149"/>
      <c r="M873" s="155"/>
      <c r="T873" s="156"/>
      <c r="AT873" s="152" t="s">
        <v>244</v>
      </c>
      <c r="AU873" s="152" t="s">
        <v>85</v>
      </c>
      <c r="AV873" s="150" t="s">
        <v>85</v>
      </c>
      <c r="AW873" s="150" t="s">
        <v>33</v>
      </c>
      <c r="AX873" s="150" t="s">
        <v>77</v>
      </c>
      <c r="AY873" s="152" t="s">
        <v>236</v>
      </c>
    </row>
    <row r="874" spans="2:65" s="158" customFormat="1" x14ac:dyDescent="0.2">
      <c r="B874" s="157"/>
      <c r="D874" s="151" t="s">
        <v>244</v>
      </c>
      <c r="E874" s="159" t="s">
        <v>1</v>
      </c>
      <c r="F874" s="160" t="s">
        <v>1407</v>
      </c>
      <c r="H874" s="161">
        <v>341.58</v>
      </c>
      <c r="I874" s="6"/>
      <c r="L874" s="157"/>
      <c r="M874" s="162"/>
      <c r="T874" s="163"/>
      <c r="AT874" s="159" t="s">
        <v>244</v>
      </c>
      <c r="AU874" s="159" t="s">
        <v>85</v>
      </c>
      <c r="AV874" s="158" t="s">
        <v>88</v>
      </c>
      <c r="AW874" s="158" t="s">
        <v>33</v>
      </c>
      <c r="AX874" s="158" t="s">
        <v>77</v>
      </c>
      <c r="AY874" s="159" t="s">
        <v>236</v>
      </c>
    </row>
    <row r="875" spans="2:65" s="150" customFormat="1" x14ac:dyDescent="0.2">
      <c r="B875" s="149"/>
      <c r="D875" s="151" t="s">
        <v>244</v>
      </c>
      <c r="E875" s="152" t="s">
        <v>1</v>
      </c>
      <c r="F875" s="153" t="s">
        <v>1408</v>
      </c>
      <c r="H875" s="154">
        <v>18.911000000000001</v>
      </c>
      <c r="I875" s="5"/>
      <c r="L875" s="149"/>
      <c r="M875" s="155"/>
      <c r="T875" s="156"/>
      <c r="AT875" s="152" t="s">
        <v>244</v>
      </c>
      <c r="AU875" s="152" t="s">
        <v>85</v>
      </c>
      <c r="AV875" s="150" t="s">
        <v>85</v>
      </c>
      <c r="AW875" s="150" t="s">
        <v>33</v>
      </c>
      <c r="AX875" s="150" t="s">
        <v>77</v>
      </c>
      <c r="AY875" s="152" t="s">
        <v>236</v>
      </c>
    </row>
    <row r="876" spans="2:65" s="150" customFormat="1" x14ac:dyDescent="0.2">
      <c r="B876" s="149"/>
      <c r="D876" s="151" t="s">
        <v>244</v>
      </c>
      <c r="E876" s="152" t="s">
        <v>1</v>
      </c>
      <c r="F876" s="153" t="s">
        <v>1409</v>
      </c>
      <c r="H876" s="154">
        <v>278.77999999999997</v>
      </c>
      <c r="I876" s="5"/>
      <c r="L876" s="149"/>
      <c r="M876" s="155"/>
      <c r="T876" s="156"/>
      <c r="AT876" s="152" t="s">
        <v>244</v>
      </c>
      <c r="AU876" s="152" t="s">
        <v>85</v>
      </c>
      <c r="AV876" s="150" t="s">
        <v>85</v>
      </c>
      <c r="AW876" s="150" t="s">
        <v>33</v>
      </c>
      <c r="AX876" s="150" t="s">
        <v>77</v>
      </c>
      <c r="AY876" s="152" t="s">
        <v>236</v>
      </c>
    </row>
    <row r="877" spans="2:65" s="158" customFormat="1" x14ac:dyDescent="0.2">
      <c r="B877" s="157"/>
      <c r="D877" s="151" t="s">
        <v>244</v>
      </c>
      <c r="E877" s="159" t="s">
        <v>1</v>
      </c>
      <c r="F877" s="160" t="s">
        <v>1410</v>
      </c>
      <c r="H877" s="161">
        <v>297.69099999999997</v>
      </c>
      <c r="I877" s="6"/>
      <c r="L877" s="157"/>
      <c r="M877" s="162"/>
      <c r="T877" s="163"/>
      <c r="AT877" s="159" t="s">
        <v>244</v>
      </c>
      <c r="AU877" s="159" t="s">
        <v>85</v>
      </c>
      <c r="AV877" s="158" t="s">
        <v>88</v>
      </c>
      <c r="AW877" s="158" t="s">
        <v>33</v>
      </c>
      <c r="AX877" s="158" t="s">
        <v>77</v>
      </c>
      <c r="AY877" s="159" t="s">
        <v>236</v>
      </c>
    </row>
    <row r="878" spans="2:65" s="174" customFormat="1" x14ac:dyDescent="0.2">
      <c r="B878" s="173"/>
      <c r="D878" s="151" t="s">
        <v>244</v>
      </c>
      <c r="E878" s="175" t="s">
        <v>1</v>
      </c>
      <c r="F878" s="176" t="s">
        <v>1411</v>
      </c>
      <c r="H878" s="177">
        <v>639.27099999999996</v>
      </c>
      <c r="I878" s="8"/>
      <c r="L878" s="173"/>
      <c r="M878" s="178"/>
      <c r="T878" s="179"/>
      <c r="AT878" s="175" t="s">
        <v>244</v>
      </c>
      <c r="AU878" s="175" t="s">
        <v>85</v>
      </c>
      <c r="AV878" s="174" t="s">
        <v>91</v>
      </c>
      <c r="AW878" s="174" t="s">
        <v>33</v>
      </c>
      <c r="AX878" s="174" t="s">
        <v>8</v>
      </c>
      <c r="AY878" s="175" t="s">
        <v>236</v>
      </c>
    </row>
    <row r="879" spans="2:65" s="25" customFormat="1" ht="21.75" customHeight="1" x14ac:dyDescent="0.2">
      <c r="B879" s="24"/>
      <c r="C879" s="164" t="s">
        <v>1412</v>
      </c>
      <c r="D879" s="164" t="s">
        <v>327</v>
      </c>
      <c r="E879" s="165" t="s">
        <v>1413</v>
      </c>
      <c r="F879" s="166" t="s">
        <v>1414</v>
      </c>
      <c r="G879" s="167" t="s">
        <v>262</v>
      </c>
      <c r="H879" s="168">
        <v>0.35599999999999998</v>
      </c>
      <c r="I879" s="7"/>
      <c r="J879" s="169">
        <f>ROUND(I879*H879,0)</f>
        <v>0</v>
      </c>
      <c r="K879" s="166" t="s">
        <v>242</v>
      </c>
      <c r="L879" s="170"/>
      <c r="M879" s="171" t="s">
        <v>1</v>
      </c>
      <c r="N879" s="172" t="s">
        <v>42</v>
      </c>
      <c r="P879" s="145">
        <f>O879*H879</f>
        <v>0</v>
      </c>
      <c r="Q879" s="145">
        <v>1</v>
      </c>
      <c r="R879" s="145">
        <f>Q879*H879</f>
        <v>0.35599999999999998</v>
      </c>
      <c r="S879" s="145">
        <v>0</v>
      </c>
      <c r="T879" s="146">
        <f>S879*H879</f>
        <v>0</v>
      </c>
      <c r="AR879" s="147" t="s">
        <v>851</v>
      </c>
      <c r="AT879" s="147" t="s">
        <v>327</v>
      </c>
      <c r="AU879" s="147" t="s">
        <v>85</v>
      </c>
      <c r="AY879" s="12" t="s">
        <v>236</v>
      </c>
      <c r="BE879" s="148">
        <f>IF(N879="základní",J879,0)</f>
        <v>0</v>
      </c>
      <c r="BF879" s="148">
        <f>IF(N879="snížená",J879,0)</f>
        <v>0</v>
      </c>
      <c r="BG879" s="148">
        <f>IF(N879="zákl. přenesená",J879,0)</f>
        <v>0</v>
      </c>
      <c r="BH879" s="148">
        <f>IF(N879="sníž. přenesená",J879,0)</f>
        <v>0</v>
      </c>
      <c r="BI879" s="148">
        <f>IF(N879="nulová",J879,0)</f>
        <v>0</v>
      </c>
      <c r="BJ879" s="12" t="s">
        <v>8</v>
      </c>
      <c r="BK879" s="148">
        <f>ROUND(I879*H879,0)</f>
        <v>0</v>
      </c>
      <c r="BL879" s="12" t="s">
        <v>834</v>
      </c>
      <c r="BM879" s="147" t="s">
        <v>1415</v>
      </c>
    </row>
    <row r="880" spans="2:65" s="150" customFormat="1" x14ac:dyDescent="0.2">
      <c r="B880" s="149"/>
      <c r="D880" s="151" t="s">
        <v>244</v>
      </c>
      <c r="E880" s="152" t="s">
        <v>1</v>
      </c>
      <c r="F880" s="153" t="s">
        <v>1416</v>
      </c>
      <c r="H880" s="154">
        <v>0.35599999999999998</v>
      </c>
      <c r="I880" s="5"/>
      <c r="L880" s="149"/>
      <c r="M880" s="155"/>
      <c r="T880" s="156"/>
      <c r="AT880" s="152" t="s">
        <v>244</v>
      </c>
      <c r="AU880" s="152" t="s">
        <v>85</v>
      </c>
      <c r="AV880" s="150" t="s">
        <v>85</v>
      </c>
      <c r="AW880" s="150" t="s">
        <v>33</v>
      </c>
      <c r="AX880" s="150" t="s">
        <v>8</v>
      </c>
      <c r="AY880" s="152" t="s">
        <v>236</v>
      </c>
    </row>
    <row r="881" spans="2:65" s="25" customFormat="1" ht="24.2" customHeight="1" x14ac:dyDescent="0.2">
      <c r="B881" s="24"/>
      <c r="C881" s="164" t="s">
        <v>1417</v>
      </c>
      <c r="D881" s="164" t="s">
        <v>327</v>
      </c>
      <c r="E881" s="165" t="s">
        <v>1418</v>
      </c>
      <c r="F881" s="166" t="s">
        <v>1419</v>
      </c>
      <c r="G881" s="167" t="s">
        <v>262</v>
      </c>
      <c r="H881" s="168">
        <v>0.27900000000000003</v>
      </c>
      <c r="I881" s="7"/>
      <c r="J881" s="169">
        <f>ROUND(I881*H881,0)</f>
        <v>0</v>
      </c>
      <c r="K881" s="166" t="s">
        <v>1</v>
      </c>
      <c r="L881" s="170"/>
      <c r="M881" s="171" t="s">
        <v>1</v>
      </c>
      <c r="N881" s="172" t="s">
        <v>42</v>
      </c>
      <c r="P881" s="145">
        <f>O881*H881</f>
        <v>0</v>
      </c>
      <c r="Q881" s="145">
        <v>1</v>
      </c>
      <c r="R881" s="145">
        <f>Q881*H881</f>
        <v>0.27900000000000003</v>
      </c>
      <c r="S881" s="145">
        <v>0</v>
      </c>
      <c r="T881" s="146">
        <f>S881*H881</f>
        <v>0</v>
      </c>
      <c r="AR881" s="147" t="s">
        <v>851</v>
      </c>
      <c r="AT881" s="147" t="s">
        <v>327</v>
      </c>
      <c r="AU881" s="147" t="s">
        <v>85</v>
      </c>
      <c r="AY881" s="12" t="s">
        <v>236</v>
      </c>
      <c r="BE881" s="148">
        <f>IF(N881="základní",J881,0)</f>
        <v>0</v>
      </c>
      <c r="BF881" s="148">
        <f>IF(N881="snížená",J881,0)</f>
        <v>0</v>
      </c>
      <c r="BG881" s="148">
        <f>IF(N881="zákl. přenesená",J881,0)</f>
        <v>0</v>
      </c>
      <c r="BH881" s="148">
        <f>IF(N881="sníž. přenesená",J881,0)</f>
        <v>0</v>
      </c>
      <c r="BI881" s="148">
        <f>IF(N881="nulová",J881,0)</f>
        <v>0</v>
      </c>
      <c r="BJ881" s="12" t="s">
        <v>8</v>
      </c>
      <c r="BK881" s="148">
        <f>ROUND(I881*H881,0)</f>
        <v>0</v>
      </c>
      <c r="BL881" s="12" t="s">
        <v>834</v>
      </c>
      <c r="BM881" s="147" t="s">
        <v>1420</v>
      </c>
    </row>
    <row r="882" spans="2:65" s="150" customFormat="1" x14ac:dyDescent="0.2">
      <c r="B882" s="149"/>
      <c r="D882" s="151" t="s">
        <v>244</v>
      </c>
      <c r="E882" s="152" t="s">
        <v>1</v>
      </c>
      <c r="F882" s="153" t="s">
        <v>1421</v>
      </c>
      <c r="H882" s="154">
        <v>0.27900000000000003</v>
      </c>
      <c r="I882" s="5"/>
      <c r="L882" s="149"/>
      <c r="M882" s="155"/>
      <c r="T882" s="156"/>
      <c r="AT882" s="152" t="s">
        <v>244</v>
      </c>
      <c r="AU882" s="152" t="s">
        <v>85</v>
      </c>
      <c r="AV882" s="150" t="s">
        <v>85</v>
      </c>
      <c r="AW882" s="150" t="s">
        <v>33</v>
      </c>
      <c r="AX882" s="150" t="s">
        <v>8</v>
      </c>
      <c r="AY882" s="152" t="s">
        <v>236</v>
      </c>
    </row>
    <row r="883" spans="2:65" s="25" customFormat="1" ht="21.75" customHeight="1" x14ac:dyDescent="0.2">
      <c r="B883" s="24"/>
      <c r="C883" s="164" t="s">
        <v>1422</v>
      </c>
      <c r="D883" s="164" t="s">
        <v>327</v>
      </c>
      <c r="E883" s="165" t="s">
        <v>1423</v>
      </c>
      <c r="F883" s="166" t="s">
        <v>1424</v>
      </c>
      <c r="G883" s="167" t="s">
        <v>262</v>
      </c>
      <c r="H883" s="168">
        <v>1.0999999999999999E-2</v>
      </c>
      <c r="I883" s="7"/>
      <c r="J883" s="169">
        <f>ROUND(I883*H883,0)</f>
        <v>0</v>
      </c>
      <c r="K883" s="166" t="s">
        <v>242</v>
      </c>
      <c r="L883" s="170"/>
      <c r="M883" s="171" t="s">
        <v>1</v>
      </c>
      <c r="N883" s="172" t="s">
        <v>42</v>
      </c>
      <c r="P883" s="145">
        <f>O883*H883</f>
        <v>0</v>
      </c>
      <c r="Q883" s="145">
        <v>1</v>
      </c>
      <c r="R883" s="145">
        <f>Q883*H883</f>
        <v>1.0999999999999999E-2</v>
      </c>
      <c r="S883" s="145">
        <v>0</v>
      </c>
      <c r="T883" s="146">
        <f>S883*H883</f>
        <v>0</v>
      </c>
      <c r="AR883" s="147" t="s">
        <v>851</v>
      </c>
      <c r="AT883" s="147" t="s">
        <v>327</v>
      </c>
      <c r="AU883" s="147" t="s">
        <v>85</v>
      </c>
      <c r="AY883" s="12" t="s">
        <v>236</v>
      </c>
      <c r="BE883" s="148">
        <f>IF(N883="základní",J883,0)</f>
        <v>0</v>
      </c>
      <c r="BF883" s="148">
        <f>IF(N883="snížená",J883,0)</f>
        <v>0</v>
      </c>
      <c r="BG883" s="148">
        <f>IF(N883="zákl. přenesená",J883,0)</f>
        <v>0</v>
      </c>
      <c r="BH883" s="148">
        <f>IF(N883="sníž. přenesená",J883,0)</f>
        <v>0</v>
      </c>
      <c r="BI883" s="148">
        <f>IF(N883="nulová",J883,0)</f>
        <v>0</v>
      </c>
      <c r="BJ883" s="12" t="s">
        <v>8</v>
      </c>
      <c r="BK883" s="148">
        <f>ROUND(I883*H883,0)</f>
        <v>0</v>
      </c>
      <c r="BL883" s="12" t="s">
        <v>834</v>
      </c>
      <c r="BM883" s="147" t="s">
        <v>1425</v>
      </c>
    </row>
    <row r="884" spans="2:65" s="150" customFormat="1" x14ac:dyDescent="0.2">
      <c r="B884" s="149"/>
      <c r="D884" s="151" t="s">
        <v>244</v>
      </c>
      <c r="E884" s="152" t="s">
        <v>1</v>
      </c>
      <c r="F884" s="153" t="s">
        <v>1426</v>
      </c>
      <c r="H884" s="154">
        <v>1.0999999999999999E-2</v>
      </c>
      <c r="I884" s="5"/>
      <c r="L884" s="149"/>
      <c r="M884" s="155"/>
      <c r="T884" s="156"/>
      <c r="AT884" s="152" t="s">
        <v>244</v>
      </c>
      <c r="AU884" s="152" t="s">
        <v>85</v>
      </c>
      <c r="AV884" s="150" t="s">
        <v>85</v>
      </c>
      <c r="AW884" s="150" t="s">
        <v>33</v>
      </c>
      <c r="AX884" s="150" t="s">
        <v>8</v>
      </c>
      <c r="AY884" s="152" t="s">
        <v>236</v>
      </c>
    </row>
    <row r="885" spans="2:65" s="25" customFormat="1" ht="21.75" customHeight="1" x14ac:dyDescent="0.2">
      <c r="B885" s="24"/>
      <c r="C885" s="164" t="s">
        <v>1427</v>
      </c>
      <c r="D885" s="164" t="s">
        <v>327</v>
      </c>
      <c r="E885" s="165" t="s">
        <v>1428</v>
      </c>
      <c r="F885" s="166" t="s">
        <v>1429</v>
      </c>
      <c r="G885" s="167" t="s">
        <v>262</v>
      </c>
      <c r="H885" s="168">
        <v>8.0000000000000002E-3</v>
      </c>
      <c r="I885" s="7"/>
      <c r="J885" s="169">
        <f>ROUND(I885*H885,0)</f>
        <v>0</v>
      </c>
      <c r="K885" s="166" t="s">
        <v>1</v>
      </c>
      <c r="L885" s="170"/>
      <c r="M885" s="171" t="s">
        <v>1</v>
      </c>
      <c r="N885" s="172" t="s">
        <v>42</v>
      </c>
      <c r="P885" s="145">
        <f>O885*H885</f>
        <v>0</v>
      </c>
      <c r="Q885" s="145">
        <v>1</v>
      </c>
      <c r="R885" s="145">
        <f>Q885*H885</f>
        <v>8.0000000000000002E-3</v>
      </c>
      <c r="S885" s="145">
        <v>0</v>
      </c>
      <c r="T885" s="146">
        <f>S885*H885</f>
        <v>0</v>
      </c>
      <c r="AR885" s="147" t="s">
        <v>851</v>
      </c>
      <c r="AT885" s="147" t="s">
        <v>327</v>
      </c>
      <c r="AU885" s="147" t="s">
        <v>85</v>
      </c>
      <c r="AY885" s="12" t="s">
        <v>236</v>
      </c>
      <c r="BE885" s="148">
        <f>IF(N885="základní",J885,0)</f>
        <v>0</v>
      </c>
      <c r="BF885" s="148">
        <f>IF(N885="snížená",J885,0)</f>
        <v>0</v>
      </c>
      <c r="BG885" s="148">
        <f>IF(N885="zákl. přenesená",J885,0)</f>
        <v>0</v>
      </c>
      <c r="BH885" s="148">
        <f>IF(N885="sníž. přenesená",J885,0)</f>
        <v>0</v>
      </c>
      <c r="BI885" s="148">
        <f>IF(N885="nulová",J885,0)</f>
        <v>0</v>
      </c>
      <c r="BJ885" s="12" t="s">
        <v>8</v>
      </c>
      <c r="BK885" s="148">
        <f>ROUND(I885*H885,0)</f>
        <v>0</v>
      </c>
      <c r="BL885" s="12" t="s">
        <v>834</v>
      </c>
      <c r="BM885" s="147" t="s">
        <v>1430</v>
      </c>
    </row>
    <row r="886" spans="2:65" s="150" customFormat="1" x14ac:dyDescent="0.2">
      <c r="B886" s="149"/>
      <c r="D886" s="151" t="s">
        <v>244</v>
      </c>
      <c r="E886" s="152" t="s">
        <v>1</v>
      </c>
      <c r="F886" s="153" t="s">
        <v>1431</v>
      </c>
      <c r="H886" s="154">
        <v>8.0000000000000002E-3</v>
      </c>
      <c r="I886" s="5"/>
      <c r="L886" s="149"/>
      <c r="M886" s="155"/>
      <c r="T886" s="156"/>
      <c r="AT886" s="152" t="s">
        <v>244</v>
      </c>
      <c r="AU886" s="152" t="s">
        <v>85</v>
      </c>
      <c r="AV886" s="150" t="s">
        <v>85</v>
      </c>
      <c r="AW886" s="150" t="s">
        <v>33</v>
      </c>
      <c r="AX886" s="150" t="s">
        <v>8</v>
      </c>
      <c r="AY886" s="152" t="s">
        <v>236</v>
      </c>
    </row>
    <row r="887" spans="2:65" s="25" customFormat="1" ht="24.2" customHeight="1" x14ac:dyDescent="0.2">
      <c r="B887" s="24"/>
      <c r="C887" s="164" t="s">
        <v>1432</v>
      </c>
      <c r="D887" s="164" t="s">
        <v>327</v>
      </c>
      <c r="E887" s="165" t="s">
        <v>1433</v>
      </c>
      <c r="F887" s="166" t="s">
        <v>1434</v>
      </c>
      <c r="G887" s="167" t="s">
        <v>487</v>
      </c>
      <c r="H887" s="168">
        <v>1.53</v>
      </c>
      <c r="I887" s="7"/>
      <c r="J887" s="169">
        <f>ROUND(I887*H887,0)</f>
        <v>0</v>
      </c>
      <c r="K887" s="166" t="s">
        <v>1</v>
      </c>
      <c r="L887" s="170"/>
      <c r="M887" s="171" t="s">
        <v>1</v>
      </c>
      <c r="N887" s="172" t="s">
        <v>42</v>
      </c>
      <c r="P887" s="145">
        <f>O887*H887</f>
        <v>0</v>
      </c>
      <c r="Q887" s="145">
        <v>1.273E-2</v>
      </c>
      <c r="R887" s="145">
        <f>Q887*H887</f>
        <v>1.9476900000000002E-2</v>
      </c>
      <c r="S887" s="145">
        <v>0</v>
      </c>
      <c r="T887" s="146">
        <f>S887*H887</f>
        <v>0</v>
      </c>
      <c r="AR887" s="147" t="s">
        <v>851</v>
      </c>
      <c r="AT887" s="147" t="s">
        <v>327</v>
      </c>
      <c r="AU887" s="147" t="s">
        <v>85</v>
      </c>
      <c r="AY887" s="12" t="s">
        <v>236</v>
      </c>
      <c r="BE887" s="148">
        <f>IF(N887="základní",J887,0)</f>
        <v>0</v>
      </c>
      <c r="BF887" s="148">
        <f>IF(N887="snížená",J887,0)</f>
        <v>0</v>
      </c>
      <c r="BG887" s="148">
        <f>IF(N887="zákl. přenesená",J887,0)</f>
        <v>0</v>
      </c>
      <c r="BH887" s="148">
        <f>IF(N887="sníž. přenesená",J887,0)</f>
        <v>0</v>
      </c>
      <c r="BI887" s="148">
        <f>IF(N887="nulová",J887,0)</f>
        <v>0</v>
      </c>
      <c r="BJ887" s="12" t="s">
        <v>8</v>
      </c>
      <c r="BK887" s="148">
        <f>ROUND(I887*H887,0)</f>
        <v>0</v>
      </c>
      <c r="BL887" s="12" t="s">
        <v>834</v>
      </c>
      <c r="BM887" s="147" t="s">
        <v>1435</v>
      </c>
    </row>
    <row r="888" spans="2:65" s="150" customFormat="1" x14ac:dyDescent="0.2">
      <c r="B888" s="149"/>
      <c r="D888" s="151" t="s">
        <v>244</v>
      </c>
      <c r="E888" s="152" t="s">
        <v>1</v>
      </c>
      <c r="F888" s="153" t="s">
        <v>1436</v>
      </c>
      <c r="H888" s="154">
        <v>1.53</v>
      </c>
      <c r="I888" s="5"/>
      <c r="L888" s="149"/>
      <c r="M888" s="155"/>
      <c r="T888" s="156"/>
      <c r="AT888" s="152" t="s">
        <v>244</v>
      </c>
      <c r="AU888" s="152" t="s">
        <v>85</v>
      </c>
      <c r="AV888" s="150" t="s">
        <v>85</v>
      </c>
      <c r="AW888" s="150" t="s">
        <v>33</v>
      </c>
      <c r="AX888" s="150" t="s">
        <v>8</v>
      </c>
      <c r="AY888" s="152" t="s">
        <v>236</v>
      </c>
    </row>
    <row r="889" spans="2:65" s="25" customFormat="1" ht="24.2" customHeight="1" x14ac:dyDescent="0.2">
      <c r="B889" s="24"/>
      <c r="C889" s="137" t="s">
        <v>1437</v>
      </c>
      <c r="D889" s="137" t="s">
        <v>238</v>
      </c>
      <c r="E889" s="138" t="s">
        <v>1438</v>
      </c>
      <c r="F889" s="139" t="s">
        <v>1439</v>
      </c>
      <c r="G889" s="140" t="s">
        <v>330</v>
      </c>
      <c r="H889" s="141">
        <v>2577</v>
      </c>
      <c r="I889" s="4"/>
      <c r="J889" s="142">
        <f>ROUND(I889*H889,0)</f>
        <v>0</v>
      </c>
      <c r="K889" s="139" t="s">
        <v>242</v>
      </c>
      <c r="L889" s="24"/>
      <c r="M889" s="143" t="s">
        <v>1</v>
      </c>
      <c r="N889" s="144" t="s">
        <v>42</v>
      </c>
      <c r="P889" s="145">
        <f>O889*H889</f>
        <v>0</v>
      </c>
      <c r="Q889" s="145">
        <v>4.6999999999999997E-5</v>
      </c>
      <c r="R889" s="145">
        <f>Q889*H889</f>
        <v>0.12111899999999999</v>
      </c>
      <c r="S889" s="145">
        <v>0</v>
      </c>
      <c r="T889" s="146">
        <f>S889*H889</f>
        <v>0</v>
      </c>
      <c r="AR889" s="147" t="s">
        <v>834</v>
      </c>
      <c r="AT889" s="147" t="s">
        <v>238</v>
      </c>
      <c r="AU889" s="147" t="s">
        <v>85</v>
      </c>
      <c r="AY889" s="12" t="s">
        <v>236</v>
      </c>
      <c r="BE889" s="148">
        <f>IF(N889="základní",J889,0)</f>
        <v>0</v>
      </c>
      <c r="BF889" s="148">
        <f>IF(N889="snížená",J889,0)</f>
        <v>0</v>
      </c>
      <c r="BG889" s="148">
        <f>IF(N889="zákl. přenesená",J889,0)</f>
        <v>0</v>
      </c>
      <c r="BH889" s="148">
        <f>IF(N889="sníž. přenesená",J889,0)</f>
        <v>0</v>
      </c>
      <c r="BI889" s="148">
        <f>IF(N889="nulová",J889,0)</f>
        <v>0</v>
      </c>
      <c r="BJ889" s="12" t="s">
        <v>8</v>
      </c>
      <c r="BK889" s="148">
        <f>ROUND(I889*H889,0)</f>
        <v>0</v>
      </c>
      <c r="BL889" s="12" t="s">
        <v>834</v>
      </c>
      <c r="BM889" s="147" t="s">
        <v>1440</v>
      </c>
    </row>
    <row r="890" spans="2:65" s="150" customFormat="1" x14ac:dyDescent="0.2">
      <c r="B890" s="149"/>
      <c r="D890" s="151" t="s">
        <v>244</v>
      </c>
      <c r="E890" s="152" t="s">
        <v>1</v>
      </c>
      <c r="F890" s="153" t="s">
        <v>1441</v>
      </c>
      <c r="H890" s="154">
        <v>2577</v>
      </c>
      <c r="I890" s="5"/>
      <c r="L890" s="149"/>
      <c r="M890" s="155"/>
      <c r="T890" s="156"/>
      <c r="AT890" s="152" t="s">
        <v>244</v>
      </c>
      <c r="AU890" s="152" t="s">
        <v>85</v>
      </c>
      <c r="AV890" s="150" t="s">
        <v>85</v>
      </c>
      <c r="AW890" s="150" t="s">
        <v>33</v>
      </c>
      <c r="AX890" s="150" t="s">
        <v>77</v>
      </c>
      <c r="AY890" s="152" t="s">
        <v>236</v>
      </c>
    </row>
    <row r="891" spans="2:65" s="158" customFormat="1" x14ac:dyDescent="0.2">
      <c r="B891" s="157"/>
      <c r="D891" s="151" t="s">
        <v>244</v>
      </c>
      <c r="E891" s="159" t="s">
        <v>184</v>
      </c>
      <c r="F891" s="160" t="s">
        <v>1442</v>
      </c>
      <c r="H891" s="161">
        <v>2577</v>
      </c>
      <c r="I891" s="6"/>
      <c r="L891" s="157"/>
      <c r="M891" s="162"/>
      <c r="T891" s="163"/>
      <c r="AT891" s="159" t="s">
        <v>244</v>
      </c>
      <c r="AU891" s="159" t="s">
        <v>85</v>
      </c>
      <c r="AV891" s="158" t="s">
        <v>88</v>
      </c>
      <c r="AW891" s="158" t="s">
        <v>33</v>
      </c>
      <c r="AX891" s="158" t="s">
        <v>77</v>
      </c>
      <c r="AY891" s="159" t="s">
        <v>236</v>
      </c>
    </row>
    <row r="892" spans="2:65" s="174" customFormat="1" x14ac:dyDescent="0.2">
      <c r="B892" s="173"/>
      <c r="D892" s="151" t="s">
        <v>244</v>
      </c>
      <c r="E892" s="175" t="s">
        <v>1</v>
      </c>
      <c r="F892" s="176" t="s">
        <v>371</v>
      </c>
      <c r="H892" s="177">
        <v>2577</v>
      </c>
      <c r="I892" s="8"/>
      <c r="L892" s="173"/>
      <c r="M892" s="178"/>
      <c r="T892" s="179"/>
      <c r="AT892" s="175" t="s">
        <v>244</v>
      </c>
      <c r="AU892" s="175" t="s">
        <v>85</v>
      </c>
      <c r="AV892" s="174" t="s">
        <v>91</v>
      </c>
      <c r="AW892" s="174" t="s">
        <v>33</v>
      </c>
      <c r="AX892" s="174" t="s">
        <v>8</v>
      </c>
      <c r="AY892" s="175" t="s">
        <v>236</v>
      </c>
    </row>
    <row r="893" spans="2:65" s="25" customFormat="1" ht="16.5" customHeight="1" x14ac:dyDescent="0.2">
      <c r="B893" s="24"/>
      <c r="C893" s="164" t="s">
        <v>1443</v>
      </c>
      <c r="D893" s="164" t="s">
        <v>327</v>
      </c>
      <c r="E893" s="165" t="s">
        <v>1444</v>
      </c>
      <c r="F893" s="166" t="s">
        <v>1445</v>
      </c>
      <c r="G893" s="167" t="s">
        <v>330</v>
      </c>
      <c r="H893" s="168">
        <v>2577</v>
      </c>
      <c r="I893" s="7"/>
      <c r="J893" s="169">
        <f>ROUND(I893*H893,0)</f>
        <v>0</v>
      </c>
      <c r="K893" s="166" t="s">
        <v>1</v>
      </c>
      <c r="L893" s="170"/>
      <c r="M893" s="171" t="s">
        <v>1</v>
      </c>
      <c r="N893" s="172" t="s">
        <v>42</v>
      </c>
      <c r="P893" s="145">
        <f>O893*H893</f>
        <v>0</v>
      </c>
      <c r="Q893" s="145">
        <v>1E-3</v>
      </c>
      <c r="R893" s="145">
        <f>Q893*H893</f>
        <v>2.577</v>
      </c>
      <c r="S893" s="145">
        <v>0</v>
      </c>
      <c r="T893" s="146">
        <f>S893*H893</f>
        <v>0</v>
      </c>
      <c r="AR893" s="147" t="s">
        <v>851</v>
      </c>
      <c r="AT893" s="147" t="s">
        <v>327</v>
      </c>
      <c r="AU893" s="147" t="s">
        <v>85</v>
      </c>
      <c r="AY893" s="12" t="s">
        <v>236</v>
      </c>
      <c r="BE893" s="148">
        <f>IF(N893="základní",J893,0)</f>
        <v>0</v>
      </c>
      <c r="BF893" s="148">
        <f>IF(N893="snížená",J893,0)</f>
        <v>0</v>
      </c>
      <c r="BG893" s="148">
        <f>IF(N893="zákl. přenesená",J893,0)</f>
        <v>0</v>
      </c>
      <c r="BH893" s="148">
        <f>IF(N893="sníž. přenesená",J893,0)</f>
        <v>0</v>
      </c>
      <c r="BI893" s="148">
        <f>IF(N893="nulová",J893,0)</f>
        <v>0</v>
      </c>
      <c r="BJ893" s="12" t="s">
        <v>8</v>
      </c>
      <c r="BK893" s="148">
        <f>ROUND(I893*H893,0)</f>
        <v>0</v>
      </c>
      <c r="BL893" s="12" t="s">
        <v>834</v>
      </c>
      <c r="BM893" s="147" t="s">
        <v>1446</v>
      </c>
    </row>
    <row r="894" spans="2:65" s="150" customFormat="1" x14ac:dyDescent="0.2">
      <c r="B894" s="149"/>
      <c r="D894" s="151" t="s">
        <v>244</v>
      </c>
      <c r="E894" s="152" t="s">
        <v>1</v>
      </c>
      <c r="F894" s="153" t="s">
        <v>184</v>
      </c>
      <c r="H894" s="154">
        <v>2577</v>
      </c>
      <c r="I894" s="5"/>
      <c r="L894" s="149"/>
      <c r="M894" s="155"/>
      <c r="T894" s="156"/>
      <c r="AT894" s="152" t="s">
        <v>244</v>
      </c>
      <c r="AU894" s="152" t="s">
        <v>85</v>
      </c>
      <c r="AV894" s="150" t="s">
        <v>85</v>
      </c>
      <c r="AW894" s="150" t="s">
        <v>33</v>
      </c>
      <c r="AX894" s="150" t="s">
        <v>8</v>
      </c>
      <c r="AY894" s="152" t="s">
        <v>236</v>
      </c>
    </row>
    <row r="895" spans="2:65" s="25" customFormat="1" ht="24.2" customHeight="1" x14ac:dyDescent="0.2">
      <c r="B895" s="24"/>
      <c r="C895" s="137" t="s">
        <v>1447</v>
      </c>
      <c r="D895" s="137" t="s">
        <v>238</v>
      </c>
      <c r="E895" s="138" t="s">
        <v>1448</v>
      </c>
      <c r="F895" s="139" t="s">
        <v>1449</v>
      </c>
      <c r="G895" s="140" t="s">
        <v>262</v>
      </c>
      <c r="H895" s="141">
        <v>4.5590000000000002</v>
      </c>
      <c r="I895" s="4"/>
      <c r="J895" s="142">
        <f>ROUND(I895*H895,0)</f>
        <v>0</v>
      </c>
      <c r="K895" s="139" t="s">
        <v>242</v>
      </c>
      <c r="L895" s="24"/>
      <c r="M895" s="143" t="s">
        <v>1</v>
      </c>
      <c r="N895" s="144" t="s">
        <v>42</v>
      </c>
      <c r="P895" s="145">
        <f>O895*H895</f>
        <v>0</v>
      </c>
      <c r="Q895" s="145">
        <v>0</v>
      </c>
      <c r="R895" s="145">
        <f>Q895*H895</f>
        <v>0</v>
      </c>
      <c r="S895" s="145">
        <v>0</v>
      </c>
      <c r="T895" s="146">
        <f>S895*H895</f>
        <v>0</v>
      </c>
      <c r="AR895" s="147" t="s">
        <v>834</v>
      </c>
      <c r="AT895" s="147" t="s">
        <v>238</v>
      </c>
      <c r="AU895" s="147" t="s">
        <v>85</v>
      </c>
      <c r="AY895" s="12" t="s">
        <v>236</v>
      </c>
      <c r="BE895" s="148">
        <f>IF(N895="základní",J895,0)</f>
        <v>0</v>
      </c>
      <c r="BF895" s="148">
        <f>IF(N895="snížená",J895,0)</f>
        <v>0</v>
      </c>
      <c r="BG895" s="148">
        <f>IF(N895="zákl. přenesená",J895,0)</f>
        <v>0</v>
      </c>
      <c r="BH895" s="148">
        <f>IF(N895="sníž. přenesená",J895,0)</f>
        <v>0</v>
      </c>
      <c r="BI895" s="148">
        <f>IF(N895="nulová",J895,0)</f>
        <v>0</v>
      </c>
      <c r="BJ895" s="12" t="s">
        <v>8</v>
      </c>
      <c r="BK895" s="148">
        <f>ROUND(I895*H895,0)</f>
        <v>0</v>
      </c>
      <c r="BL895" s="12" t="s">
        <v>834</v>
      </c>
      <c r="BM895" s="147" t="s">
        <v>1450</v>
      </c>
    </row>
    <row r="896" spans="2:65" s="126" customFormat="1" ht="22.9" customHeight="1" x14ac:dyDescent="0.2">
      <c r="B896" s="125"/>
      <c r="D896" s="127" t="s">
        <v>76</v>
      </c>
      <c r="E896" s="135" t="s">
        <v>1451</v>
      </c>
      <c r="F896" s="135" t="s">
        <v>1452</v>
      </c>
      <c r="I896" s="3"/>
      <c r="J896" s="136">
        <f>BK896</f>
        <v>0</v>
      </c>
      <c r="L896" s="125"/>
      <c r="M896" s="130"/>
      <c r="P896" s="131">
        <f>SUM(P897:P916)</f>
        <v>0</v>
      </c>
      <c r="R896" s="131">
        <f>SUM(R897:R916)</f>
        <v>1.1890127399999999</v>
      </c>
      <c r="T896" s="132">
        <f>SUM(T897:T916)</f>
        <v>0</v>
      </c>
      <c r="AR896" s="127" t="s">
        <v>85</v>
      </c>
      <c r="AT896" s="133" t="s">
        <v>76</v>
      </c>
      <c r="AU896" s="133" t="s">
        <v>8</v>
      </c>
      <c r="AY896" s="127" t="s">
        <v>236</v>
      </c>
      <c r="BK896" s="134">
        <f>SUM(BK897:BK916)</f>
        <v>0</v>
      </c>
    </row>
    <row r="897" spans="2:65" s="25" customFormat="1" ht="16.5" customHeight="1" x14ac:dyDescent="0.2">
      <c r="B897" s="24"/>
      <c r="C897" s="137" t="s">
        <v>1453</v>
      </c>
      <c r="D897" s="137" t="s">
        <v>238</v>
      </c>
      <c r="E897" s="138" t="s">
        <v>1454</v>
      </c>
      <c r="F897" s="139" t="s">
        <v>1455</v>
      </c>
      <c r="G897" s="140" t="s">
        <v>300</v>
      </c>
      <c r="H897" s="141">
        <v>37.33</v>
      </c>
      <c r="I897" s="4"/>
      <c r="J897" s="142">
        <f>ROUND(I897*H897,0)</f>
        <v>0</v>
      </c>
      <c r="K897" s="139" t="s">
        <v>242</v>
      </c>
      <c r="L897" s="24"/>
      <c r="M897" s="143" t="s">
        <v>1</v>
      </c>
      <c r="N897" s="144" t="s">
        <v>42</v>
      </c>
      <c r="P897" s="145">
        <f>O897*H897</f>
        <v>0</v>
      </c>
      <c r="Q897" s="145">
        <v>2.9999999999999997E-4</v>
      </c>
      <c r="R897" s="145">
        <f>Q897*H897</f>
        <v>1.1198999999999999E-2</v>
      </c>
      <c r="S897" s="145">
        <v>0</v>
      </c>
      <c r="T897" s="146">
        <f>S897*H897</f>
        <v>0</v>
      </c>
      <c r="AR897" s="147" t="s">
        <v>834</v>
      </c>
      <c r="AT897" s="147" t="s">
        <v>238</v>
      </c>
      <c r="AU897" s="147" t="s">
        <v>85</v>
      </c>
      <c r="AY897" s="12" t="s">
        <v>236</v>
      </c>
      <c r="BE897" s="148">
        <f>IF(N897="základní",J897,0)</f>
        <v>0</v>
      </c>
      <c r="BF897" s="148">
        <f>IF(N897="snížená",J897,0)</f>
        <v>0</v>
      </c>
      <c r="BG897" s="148">
        <f>IF(N897="zákl. přenesená",J897,0)</f>
        <v>0</v>
      </c>
      <c r="BH897" s="148">
        <f>IF(N897="sníž. přenesená",J897,0)</f>
        <v>0</v>
      </c>
      <c r="BI897" s="148">
        <f>IF(N897="nulová",J897,0)</f>
        <v>0</v>
      </c>
      <c r="BJ897" s="12" t="s">
        <v>8</v>
      </c>
      <c r="BK897" s="148">
        <f>ROUND(I897*H897,0)</f>
        <v>0</v>
      </c>
      <c r="BL897" s="12" t="s">
        <v>834</v>
      </c>
      <c r="BM897" s="147" t="s">
        <v>1456</v>
      </c>
    </row>
    <row r="898" spans="2:65" s="150" customFormat="1" x14ac:dyDescent="0.2">
      <c r="B898" s="149"/>
      <c r="D898" s="151" t="s">
        <v>244</v>
      </c>
      <c r="E898" s="152" t="s">
        <v>1</v>
      </c>
      <c r="F898" s="153" t="s">
        <v>166</v>
      </c>
      <c r="H898" s="154">
        <v>37.33</v>
      </c>
      <c r="I898" s="5"/>
      <c r="L898" s="149"/>
      <c r="M898" s="155"/>
      <c r="T898" s="156"/>
      <c r="AT898" s="152" t="s">
        <v>244</v>
      </c>
      <c r="AU898" s="152" t="s">
        <v>85</v>
      </c>
      <c r="AV898" s="150" t="s">
        <v>85</v>
      </c>
      <c r="AW898" s="150" t="s">
        <v>33</v>
      </c>
      <c r="AX898" s="150" t="s">
        <v>8</v>
      </c>
      <c r="AY898" s="152" t="s">
        <v>236</v>
      </c>
    </row>
    <row r="899" spans="2:65" s="25" customFormat="1" ht="24.2" customHeight="1" x14ac:dyDescent="0.2">
      <c r="B899" s="24"/>
      <c r="C899" s="137" t="s">
        <v>1457</v>
      </c>
      <c r="D899" s="137" t="s">
        <v>238</v>
      </c>
      <c r="E899" s="138" t="s">
        <v>1458</v>
      </c>
      <c r="F899" s="139" t="s">
        <v>1459</v>
      </c>
      <c r="G899" s="140" t="s">
        <v>487</v>
      </c>
      <c r="H899" s="141">
        <v>0.8</v>
      </c>
      <c r="I899" s="4"/>
      <c r="J899" s="142">
        <f>ROUND(I899*H899,0)</f>
        <v>0</v>
      </c>
      <c r="K899" s="139" t="s">
        <v>242</v>
      </c>
      <c r="L899" s="24"/>
      <c r="M899" s="143" t="s">
        <v>1</v>
      </c>
      <c r="N899" s="144" t="s">
        <v>42</v>
      </c>
      <c r="P899" s="145">
        <f>O899*H899</f>
        <v>0</v>
      </c>
      <c r="Q899" s="145">
        <v>2.0000000000000001E-4</v>
      </c>
      <c r="R899" s="145">
        <f>Q899*H899</f>
        <v>1.6000000000000001E-4</v>
      </c>
      <c r="S899" s="145">
        <v>0</v>
      </c>
      <c r="T899" s="146">
        <f>S899*H899</f>
        <v>0</v>
      </c>
      <c r="AR899" s="147" t="s">
        <v>834</v>
      </c>
      <c r="AT899" s="147" t="s">
        <v>238</v>
      </c>
      <c r="AU899" s="147" t="s">
        <v>85</v>
      </c>
      <c r="AY899" s="12" t="s">
        <v>236</v>
      </c>
      <c r="BE899" s="148">
        <f>IF(N899="základní",J899,0)</f>
        <v>0</v>
      </c>
      <c r="BF899" s="148">
        <f>IF(N899="snížená",J899,0)</f>
        <v>0</v>
      </c>
      <c r="BG899" s="148">
        <f>IF(N899="zákl. přenesená",J899,0)</f>
        <v>0</v>
      </c>
      <c r="BH899" s="148">
        <f>IF(N899="sníž. přenesená",J899,0)</f>
        <v>0</v>
      </c>
      <c r="BI899" s="148">
        <f>IF(N899="nulová",J899,0)</f>
        <v>0</v>
      </c>
      <c r="BJ899" s="12" t="s">
        <v>8</v>
      </c>
      <c r="BK899" s="148">
        <f>ROUND(I899*H899,0)</f>
        <v>0</v>
      </c>
      <c r="BL899" s="12" t="s">
        <v>834</v>
      </c>
      <c r="BM899" s="147" t="s">
        <v>1460</v>
      </c>
    </row>
    <row r="900" spans="2:65" s="150" customFormat="1" x14ac:dyDescent="0.2">
      <c r="B900" s="149"/>
      <c r="D900" s="151" t="s">
        <v>244</v>
      </c>
      <c r="E900" s="152" t="s">
        <v>1</v>
      </c>
      <c r="F900" s="153" t="s">
        <v>1461</v>
      </c>
      <c r="H900" s="154">
        <v>0.8</v>
      </c>
      <c r="I900" s="5"/>
      <c r="L900" s="149"/>
      <c r="M900" s="155"/>
      <c r="T900" s="156"/>
      <c r="AT900" s="152" t="s">
        <v>244</v>
      </c>
      <c r="AU900" s="152" t="s">
        <v>85</v>
      </c>
      <c r="AV900" s="150" t="s">
        <v>85</v>
      </c>
      <c r="AW900" s="150" t="s">
        <v>33</v>
      </c>
      <c r="AX900" s="150" t="s">
        <v>8</v>
      </c>
      <c r="AY900" s="152" t="s">
        <v>236</v>
      </c>
    </row>
    <row r="901" spans="2:65" s="25" customFormat="1" ht="24.2" customHeight="1" x14ac:dyDescent="0.2">
      <c r="B901" s="24"/>
      <c r="C901" s="164" t="s">
        <v>1462</v>
      </c>
      <c r="D901" s="164" t="s">
        <v>327</v>
      </c>
      <c r="E901" s="165" t="s">
        <v>1463</v>
      </c>
      <c r="F901" s="166" t="s">
        <v>1464</v>
      </c>
      <c r="G901" s="167" t="s">
        <v>487</v>
      </c>
      <c r="H901" s="168">
        <v>1</v>
      </c>
      <c r="I901" s="7"/>
      <c r="J901" s="169">
        <f>ROUND(I901*H901,0)</f>
        <v>0</v>
      </c>
      <c r="K901" s="166" t="s">
        <v>242</v>
      </c>
      <c r="L901" s="170"/>
      <c r="M901" s="171" t="s">
        <v>1</v>
      </c>
      <c r="N901" s="172" t="s">
        <v>42</v>
      </c>
      <c r="P901" s="145">
        <f>O901*H901</f>
        <v>0</v>
      </c>
      <c r="Q901" s="145">
        <v>2.1000000000000001E-4</v>
      </c>
      <c r="R901" s="145">
        <f>Q901*H901</f>
        <v>2.1000000000000001E-4</v>
      </c>
      <c r="S901" s="145">
        <v>0</v>
      </c>
      <c r="T901" s="146">
        <f>S901*H901</f>
        <v>0</v>
      </c>
      <c r="AR901" s="147" t="s">
        <v>851</v>
      </c>
      <c r="AT901" s="147" t="s">
        <v>327</v>
      </c>
      <c r="AU901" s="147" t="s">
        <v>85</v>
      </c>
      <c r="AY901" s="12" t="s">
        <v>236</v>
      </c>
      <c r="BE901" s="148">
        <f>IF(N901="základní",J901,0)</f>
        <v>0</v>
      </c>
      <c r="BF901" s="148">
        <f>IF(N901="snížená",J901,0)</f>
        <v>0</v>
      </c>
      <c r="BG901" s="148">
        <f>IF(N901="zákl. přenesená",J901,0)</f>
        <v>0</v>
      </c>
      <c r="BH901" s="148">
        <f>IF(N901="sníž. přenesená",J901,0)</f>
        <v>0</v>
      </c>
      <c r="BI901" s="148">
        <f>IF(N901="nulová",J901,0)</f>
        <v>0</v>
      </c>
      <c r="BJ901" s="12" t="s">
        <v>8</v>
      </c>
      <c r="BK901" s="148">
        <f>ROUND(I901*H901,0)</f>
        <v>0</v>
      </c>
      <c r="BL901" s="12" t="s">
        <v>834</v>
      </c>
      <c r="BM901" s="147" t="s">
        <v>1465</v>
      </c>
    </row>
    <row r="902" spans="2:65" s="150" customFormat="1" x14ac:dyDescent="0.2">
      <c r="B902" s="149"/>
      <c r="D902" s="151" t="s">
        <v>244</v>
      </c>
      <c r="E902" s="152" t="s">
        <v>1</v>
      </c>
      <c r="F902" s="153" t="s">
        <v>1466</v>
      </c>
      <c r="H902" s="154">
        <v>1</v>
      </c>
      <c r="I902" s="5"/>
      <c r="L902" s="149"/>
      <c r="M902" s="155"/>
      <c r="T902" s="156"/>
      <c r="AT902" s="152" t="s">
        <v>244</v>
      </c>
      <c r="AU902" s="152" t="s">
        <v>85</v>
      </c>
      <c r="AV902" s="150" t="s">
        <v>85</v>
      </c>
      <c r="AW902" s="150" t="s">
        <v>33</v>
      </c>
      <c r="AX902" s="150" t="s">
        <v>8</v>
      </c>
      <c r="AY902" s="152" t="s">
        <v>236</v>
      </c>
    </row>
    <row r="903" spans="2:65" s="25" customFormat="1" ht="24.2" customHeight="1" x14ac:dyDescent="0.2">
      <c r="B903" s="24"/>
      <c r="C903" s="137" t="s">
        <v>1467</v>
      </c>
      <c r="D903" s="137" t="s">
        <v>238</v>
      </c>
      <c r="E903" s="138" t="s">
        <v>1468</v>
      </c>
      <c r="F903" s="139" t="s">
        <v>1469</v>
      </c>
      <c r="G903" s="140" t="s">
        <v>487</v>
      </c>
      <c r="H903" s="141">
        <v>39.78</v>
      </c>
      <c r="I903" s="4"/>
      <c r="J903" s="142">
        <f>ROUND(I903*H903,0)</f>
        <v>0</v>
      </c>
      <c r="K903" s="139" t="s">
        <v>242</v>
      </c>
      <c r="L903" s="24"/>
      <c r="M903" s="143" t="s">
        <v>1</v>
      </c>
      <c r="N903" s="144" t="s">
        <v>42</v>
      </c>
      <c r="P903" s="145">
        <f>O903*H903</f>
        <v>0</v>
      </c>
      <c r="Q903" s="145">
        <v>4.28E-4</v>
      </c>
      <c r="R903" s="145">
        <f>Q903*H903</f>
        <v>1.702584E-2</v>
      </c>
      <c r="S903" s="145">
        <v>0</v>
      </c>
      <c r="T903" s="146">
        <f>S903*H903</f>
        <v>0</v>
      </c>
      <c r="AR903" s="147" t="s">
        <v>834</v>
      </c>
      <c r="AT903" s="147" t="s">
        <v>238</v>
      </c>
      <c r="AU903" s="147" t="s">
        <v>85</v>
      </c>
      <c r="AY903" s="12" t="s">
        <v>236</v>
      </c>
      <c r="BE903" s="148">
        <f>IF(N903="základní",J903,0)</f>
        <v>0</v>
      </c>
      <c r="BF903" s="148">
        <f>IF(N903="snížená",J903,0)</f>
        <v>0</v>
      </c>
      <c r="BG903" s="148">
        <f>IF(N903="zákl. přenesená",J903,0)</f>
        <v>0</v>
      </c>
      <c r="BH903" s="148">
        <f>IF(N903="sníž. přenesená",J903,0)</f>
        <v>0</v>
      </c>
      <c r="BI903" s="148">
        <f>IF(N903="nulová",J903,0)</f>
        <v>0</v>
      </c>
      <c r="BJ903" s="12" t="s">
        <v>8</v>
      </c>
      <c r="BK903" s="148">
        <f>ROUND(I903*H903,0)</f>
        <v>0</v>
      </c>
      <c r="BL903" s="12" t="s">
        <v>834</v>
      </c>
      <c r="BM903" s="147" t="s">
        <v>1470</v>
      </c>
    </row>
    <row r="904" spans="2:65" s="150" customFormat="1" x14ac:dyDescent="0.2">
      <c r="B904" s="149"/>
      <c r="D904" s="151" t="s">
        <v>244</v>
      </c>
      <c r="E904" s="152" t="s">
        <v>1</v>
      </c>
      <c r="F904" s="153" t="s">
        <v>1471</v>
      </c>
      <c r="H904" s="154">
        <v>16.164999999999999</v>
      </c>
      <c r="I904" s="5"/>
      <c r="L904" s="149"/>
      <c r="M904" s="155"/>
      <c r="T904" s="156"/>
      <c r="AT904" s="152" t="s">
        <v>244</v>
      </c>
      <c r="AU904" s="152" t="s">
        <v>85</v>
      </c>
      <c r="AV904" s="150" t="s">
        <v>85</v>
      </c>
      <c r="AW904" s="150" t="s">
        <v>33</v>
      </c>
      <c r="AX904" s="150" t="s">
        <v>77</v>
      </c>
      <c r="AY904" s="152" t="s">
        <v>236</v>
      </c>
    </row>
    <row r="905" spans="2:65" s="150" customFormat="1" ht="22.5" x14ac:dyDescent="0.2">
      <c r="B905" s="149"/>
      <c r="D905" s="151" t="s">
        <v>244</v>
      </c>
      <c r="E905" s="152" t="s">
        <v>1</v>
      </c>
      <c r="F905" s="153" t="s">
        <v>1472</v>
      </c>
      <c r="H905" s="154">
        <v>23.614999999999998</v>
      </c>
      <c r="I905" s="5"/>
      <c r="L905" s="149"/>
      <c r="M905" s="155"/>
      <c r="T905" s="156"/>
      <c r="AT905" s="152" t="s">
        <v>244</v>
      </c>
      <c r="AU905" s="152" t="s">
        <v>85</v>
      </c>
      <c r="AV905" s="150" t="s">
        <v>85</v>
      </c>
      <c r="AW905" s="150" t="s">
        <v>33</v>
      </c>
      <c r="AX905" s="150" t="s">
        <v>77</v>
      </c>
      <c r="AY905" s="152" t="s">
        <v>236</v>
      </c>
    </row>
    <row r="906" spans="2:65" s="158" customFormat="1" x14ac:dyDescent="0.2">
      <c r="B906" s="157"/>
      <c r="D906" s="151" t="s">
        <v>244</v>
      </c>
      <c r="E906" s="159" t="s">
        <v>169</v>
      </c>
      <c r="F906" s="160" t="s">
        <v>253</v>
      </c>
      <c r="H906" s="161">
        <v>39.78</v>
      </c>
      <c r="I906" s="6"/>
      <c r="L906" s="157"/>
      <c r="M906" s="162"/>
      <c r="T906" s="163"/>
      <c r="AT906" s="159" t="s">
        <v>244</v>
      </c>
      <c r="AU906" s="159" t="s">
        <v>85</v>
      </c>
      <c r="AV906" s="158" t="s">
        <v>88</v>
      </c>
      <c r="AW906" s="158" t="s">
        <v>33</v>
      </c>
      <c r="AX906" s="158" t="s">
        <v>8</v>
      </c>
      <c r="AY906" s="159" t="s">
        <v>236</v>
      </c>
    </row>
    <row r="907" spans="2:65" s="25" customFormat="1" ht="37.9" customHeight="1" x14ac:dyDescent="0.2">
      <c r="B907" s="24"/>
      <c r="C907" s="137" t="s">
        <v>1473</v>
      </c>
      <c r="D907" s="137" t="s">
        <v>238</v>
      </c>
      <c r="E907" s="138" t="s">
        <v>1474</v>
      </c>
      <c r="F907" s="139" t="s">
        <v>1475</v>
      </c>
      <c r="G907" s="140" t="s">
        <v>300</v>
      </c>
      <c r="H907" s="141">
        <v>37.33</v>
      </c>
      <c r="I907" s="4"/>
      <c r="J907" s="142">
        <f>ROUND(I907*H907,0)</f>
        <v>0</v>
      </c>
      <c r="K907" s="139" t="s">
        <v>242</v>
      </c>
      <c r="L907" s="24"/>
      <c r="M907" s="143" t="s">
        <v>1</v>
      </c>
      <c r="N907" s="144" t="s">
        <v>42</v>
      </c>
      <c r="P907" s="145">
        <f>O907*H907</f>
        <v>0</v>
      </c>
      <c r="Q907" s="145">
        <v>6.8900000000000003E-3</v>
      </c>
      <c r="R907" s="145">
        <f>Q907*H907</f>
        <v>0.25720369999999998</v>
      </c>
      <c r="S907" s="145">
        <v>0</v>
      </c>
      <c r="T907" s="146">
        <f>S907*H907</f>
        <v>0</v>
      </c>
      <c r="AR907" s="147" t="s">
        <v>834</v>
      </c>
      <c r="AT907" s="147" t="s">
        <v>238</v>
      </c>
      <c r="AU907" s="147" t="s">
        <v>85</v>
      </c>
      <c r="AY907" s="12" t="s">
        <v>236</v>
      </c>
      <c r="BE907" s="148">
        <f>IF(N907="základní",J907,0)</f>
        <v>0</v>
      </c>
      <c r="BF907" s="148">
        <f>IF(N907="snížená",J907,0)</f>
        <v>0</v>
      </c>
      <c r="BG907" s="148">
        <f>IF(N907="zákl. přenesená",J907,0)</f>
        <v>0</v>
      </c>
      <c r="BH907" s="148">
        <f>IF(N907="sníž. přenesená",J907,0)</f>
        <v>0</v>
      </c>
      <c r="BI907" s="148">
        <f>IF(N907="nulová",J907,0)</f>
        <v>0</v>
      </c>
      <c r="BJ907" s="12" t="s">
        <v>8</v>
      </c>
      <c r="BK907" s="148">
        <f>ROUND(I907*H907,0)</f>
        <v>0</v>
      </c>
      <c r="BL907" s="12" t="s">
        <v>834</v>
      </c>
      <c r="BM907" s="147" t="s">
        <v>1476</v>
      </c>
    </row>
    <row r="908" spans="2:65" s="150" customFormat="1" x14ac:dyDescent="0.2">
      <c r="B908" s="149"/>
      <c r="D908" s="151" t="s">
        <v>244</v>
      </c>
      <c r="E908" s="152" t="s">
        <v>1</v>
      </c>
      <c r="F908" s="153" t="s">
        <v>1477</v>
      </c>
      <c r="H908" s="154">
        <v>37.33</v>
      </c>
      <c r="I908" s="5"/>
      <c r="L908" s="149"/>
      <c r="M908" s="155"/>
      <c r="T908" s="156"/>
      <c r="AT908" s="152" t="s">
        <v>244</v>
      </c>
      <c r="AU908" s="152" t="s">
        <v>85</v>
      </c>
      <c r="AV908" s="150" t="s">
        <v>85</v>
      </c>
      <c r="AW908" s="150" t="s">
        <v>33</v>
      </c>
      <c r="AX908" s="150" t="s">
        <v>77</v>
      </c>
      <c r="AY908" s="152" t="s">
        <v>236</v>
      </c>
    </row>
    <row r="909" spans="2:65" s="158" customFormat="1" x14ac:dyDescent="0.2">
      <c r="B909" s="157"/>
      <c r="D909" s="151" t="s">
        <v>244</v>
      </c>
      <c r="E909" s="159" t="s">
        <v>166</v>
      </c>
      <c r="F909" s="160" t="s">
        <v>253</v>
      </c>
      <c r="H909" s="161">
        <v>37.33</v>
      </c>
      <c r="I909" s="6"/>
      <c r="L909" s="157"/>
      <c r="M909" s="162"/>
      <c r="T909" s="163"/>
      <c r="AT909" s="159" t="s">
        <v>244</v>
      </c>
      <c r="AU909" s="159" t="s">
        <v>85</v>
      </c>
      <c r="AV909" s="158" t="s">
        <v>88</v>
      </c>
      <c r="AW909" s="158" t="s">
        <v>33</v>
      </c>
      <c r="AX909" s="158" t="s">
        <v>8</v>
      </c>
      <c r="AY909" s="159" t="s">
        <v>236</v>
      </c>
    </row>
    <row r="910" spans="2:65" s="25" customFormat="1" ht="33" customHeight="1" x14ac:dyDescent="0.2">
      <c r="B910" s="24"/>
      <c r="C910" s="164" t="s">
        <v>1478</v>
      </c>
      <c r="D910" s="164" t="s">
        <v>327</v>
      </c>
      <c r="E910" s="165" t="s">
        <v>1479</v>
      </c>
      <c r="F910" s="166" t="s">
        <v>1480</v>
      </c>
      <c r="G910" s="167" t="s">
        <v>300</v>
      </c>
      <c r="H910" s="168">
        <v>44.125999999999998</v>
      </c>
      <c r="I910" s="7"/>
      <c r="J910" s="169">
        <f>ROUND(I910*H910,0)</f>
        <v>0</v>
      </c>
      <c r="K910" s="166" t="s">
        <v>242</v>
      </c>
      <c r="L910" s="170"/>
      <c r="M910" s="171" t="s">
        <v>1</v>
      </c>
      <c r="N910" s="172" t="s">
        <v>42</v>
      </c>
      <c r="P910" s="145">
        <f>O910*H910</f>
        <v>0</v>
      </c>
      <c r="Q910" s="145">
        <v>1.9199999999999998E-2</v>
      </c>
      <c r="R910" s="145">
        <f>Q910*H910</f>
        <v>0.84721919999999984</v>
      </c>
      <c r="S910" s="145">
        <v>0</v>
      </c>
      <c r="T910" s="146">
        <f>S910*H910</f>
        <v>0</v>
      </c>
      <c r="AR910" s="147" t="s">
        <v>851</v>
      </c>
      <c r="AT910" s="147" t="s">
        <v>327</v>
      </c>
      <c r="AU910" s="147" t="s">
        <v>85</v>
      </c>
      <c r="AY910" s="12" t="s">
        <v>236</v>
      </c>
      <c r="BE910" s="148">
        <f>IF(N910="základní",J910,0)</f>
        <v>0</v>
      </c>
      <c r="BF910" s="148">
        <f>IF(N910="snížená",J910,0)</f>
        <v>0</v>
      </c>
      <c r="BG910" s="148">
        <f>IF(N910="zákl. přenesená",J910,0)</f>
        <v>0</v>
      </c>
      <c r="BH910" s="148">
        <f>IF(N910="sníž. přenesená",J910,0)</f>
        <v>0</v>
      </c>
      <c r="BI910" s="148">
        <f>IF(N910="nulová",J910,0)</f>
        <v>0</v>
      </c>
      <c r="BJ910" s="12" t="s">
        <v>8</v>
      </c>
      <c r="BK910" s="148">
        <f>ROUND(I910*H910,0)</f>
        <v>0</v>
      </c>
      <c r="BL910" s="12" t="s">
        <v>834</v>
      </c>
      <c r="BM910" s="147" t="s">
        <v>1481</v>
      </c>
    </row>
    <row r="911" spans="2:65" s="150" customFormat="1" x14ac:dyDescent="0.2">
      <c r="B911" s="149"/>
      <c r="D911" s="151" t="s">
        <v>244</v>
      </c>
      <c r="E911" s="152" t="s">
        <v>1</v>
      </c>
      <c r="F911" s="153" t="s">
        <v>1482</v>
      </c>
      <c r="H911" s="154">
        <v>41.063000000000002</v>
      </c>
      <c r="I911" s="5"/>
      <c r="L911" s="149"/>
      <c r="M911" s="155"/>
      <c r="T911" s="156"/>
      <c r="AT911" s="152" t="s">
        <v>244</v>
      </c>
      <c r="AU911" s="152" t="s">
        <v>85</v>
      </c>
      <c r="AV911" s="150" t="s">
        <v>85</v>
      </c>
      <c r="AW911" s="150" t="s">
        <v>33</v>
      </c>
      <c r="AX911" s="150" t="s">
        <v>77</v>
      </c>
      <c r="AY911" s="152" t="s">
        <v>236</v>
      </c>
    </row>
    <row r="912" spans="2:65" s="150" customFormat="1" x14ac:dyDescent="0.2">
      <c r="B912" s="149"/>
      <c r="D912" s="151" t="s">
        <v>244</v>
      </c>
      <c r="E912" s="152" t="s">
        <v>1</v>
      </c>
      <c r="F912" s="153" t="s">
        <v>1483</v>
      </c>
      <c r="H912" s="154">
        <v>3.0630000000000002</v>
      </c>
      <c r="I912" s="5"/>
      <c r="L912" s="149"/>
      <c r="M912" s="155"/>
      <c r="T912" s="156"/>
      <c r="AT912" s="152" t="s">
        <v>244</v>
      </c>
      <c r="AU912" s="152" t="s">
        <v>85</v>
      </c>
      <c r="AV912" s="150" t="s">
        <v>85</v>
      </c>
      <c r="AW912" s="150" t="s">
        <v>33</v>
      </c>
      <c r="AX912" s="150" t="s">
        <v>77</v>
      </c>
      <c r="AY912" s="152" t="s">
        <v>236</v>
      </c>
    </row>
    <row r="913" spans="2:65" s="158" customFormat="1" x14ac:dyDescent="0.2">
      <c r="B913" s="157"/>
      <c r="D913" s="151" t="s">
        <v>244</v>
      </c>
      <c r="E913" s="159" t="s">
        <v>1</v>
      </c>
      <c r="F913" s="160" t="s">
        <v>253</v>
      </c>
      <c r="H913" s="161">
        <v>44.125999999999998</v>
      </c>
      <c r="I913" s="6"/>
      <c r="L913" s="157"/>
      <c r="M913" s="162"/>
      <c r="T913" s="163"/>
      <c r="AT913" s="159" t="s">
        <v>244</v>
      </c>
      <c r="AU913" s="159" t="s">
        <v>85</v>
      </c>
      <c r="AV913" s="158" t="s">
        <v>88</v>
      </c>
      <c r="AW913" s="158" t="s">
        <v>33</v>
      </c>
      <c r="AX913" s="158" t="s">
        <v>8</v>
      </c>
      <c r="AY913" s="159" t="s">
        <v>236</v>
      </c>
    </row>
    <row r="914" spans="2:65" s="25" customFormat="1" ht="24.2" customHeight="1" x14ac:dyDescent="0.2">
      <c r="B914" s="24"/>
      <c r="C914" s="137" t="s">
        <v>1484</v>
      </c>
      <c r="D914" s="137" t="s">
        <v>238</v>
      </c>
      <c r="E914" s="138" t="s">
        <v>1485</v>
      </c>
      <c r="F914" s="139" t="s">
        <v>1486</v>
      </c>
      <c r="G914" s="140" t="s">
        <v>300</v>
      </c>
      <c r="H914" s="141">
        <v>37.33</v>
      </c>
      <c r="I914" s="4"/>
      <c r="J914" s="142">
        <f>ROUND(I914*H914,0)</f>
        <v>0</v>
      </c>
      <c r="K914" s="139" t="s">
        <v>242</v>
      </c>
      <c r="L914" s="24"/>
      <c r="M914" s="143" t="s">
        <v>1</v>
      </c>
      <c r="N914" s="144" t="s">
        <v>42</v>
      </c>
      <c r="P914" s="145">
        <f>O914*H914</f>
        <v>0</v>
      </c>
      <c r="Q914" s="145">
        <v>1.5E-3</v>
      </c>
      <c r="R914" s="145">
        <f>Q914*H914</f>
        <v>5.5994999999999996E-2</v>
      </c>
      <c r="S914" s="145">
        <v>0</v>
      </c>
      <c r="T914" s="146">
        <f>S914*H914</f>
        <v>0</v>
      </c>
      <c r="AR914" s="147" t="s">
        <v>834</v>
      </c>
      <c r="AT914" s="147" t="s">
        <v>238</v>
      </c>
      <c r="AU914" s="147" t="s">
        <v>85</v>
      </c>
      <c r="AY914" s="12" t="s">
        <v>236</v>
      </c>
      <c r="BE914" s="148">
        <f>IF(N914="základní",J914,0)</f>
        <v>0</v>
      </c>
      <c r="BF914" s="148">
        <f>IF(N914="snížená",J914,0)</f>
        <v>0</v>
      </c>
      <c r="BG914" s="148">
        <f>IF(N914="zákl. přenesená",J914,0)</f>
        <v>0</v>
      </c>
      <c r="BH914" s="148">
        <f>IF(N914="sníž. přenesená",J914,0)</f>
        <v>0</v>
      </c>
      <c r="BI914" s="148">
        <f>IF(N914="nulová",J914,0)</f>
        <v>0</v>
      </c>
      <c r="BJ914" s="12" t="s">
        <v>8</v>
      </c>
      <c r="BK914" s="148">
        <f>ROUND(I914*H914,0)</f>
        <v>0</v>
      </c>
      <c r="BL914" s="12" t="s">
        <v>834</v>
      </c>
      <c r="BM914" s="147" t="s">
        <v>1487</v>
      </c>
    </row>
    <row r="915" spans="2:65" s="150" customFormat="1" x14ac:dyDescent="0.2">
      <c r="B915" s="149"/>
      <c r="D915" s="151" t="s">
        <v>244</v>
      </c>
      <c r="E915" s="152" t="s">
        <v>1</v>
      </c>
      <c r="F915" s="153" t="s">
        <v>166</v>
      </c>
      <c r="H915" s="154">
        <v>37.33</v>
      </c>
      <c r="I915" s="5"/>
      <c r="L915" s="149"/>
      <c r="M915" s="155"/>
      <c r="T915" s="156"/>
      <c r="AT915" s="152" t="s">
        <v>244</v>
      </c>
      <c r="AU915" s="152" t="s">
        <v>85</v>
      </c>
      <c r="AV915" s="150" t="s">
        <v>85</v>
      </c>
      <c r="AW915" s="150" t="s">
        <v>33</v>
      </c>
      <c r="AX915" s="150" t="s">
        <v>8</v>
      </c>
      <c r="AY915" s="152" t="s">
        <v>236</v>
      </c>
    </row>
    <row r="916" spans="2:65" s="25" customFormat="1" ht="24.2" customHeight="1" x14ac:dyDescent="0.2">
      <c r="B916" s="24"/>
      <c r="C916" s="137" t="s">
        <v>1488</v>
      </c>
      <c r="D916" s="137" t="s">
        <v>238</v>
      </c>
      <c r="E916" s="138" t="s">
        <v>1489</v>
      </c>
      <c r="F916" s="139" t="s">
        <v>1490</v>
      </c>
      <c r="G916" s="140" t="s">
        <v>262</v>
      </c>
      <c r="H916" s="141">
        <v>1.1890000000000001</v>
      </c>
      <c r="I916" s="4"/>
      <c r="J916" s="142">
        <f>ROUND(I916*H916,0)</f>
        <v>0</v>
      </c>
      <c r="K916" s="139" t="s">
        <v>242</v>
      </c>
      <c r="L916" s="24"/>
      <c r="M916" s="143" t="s">
        <v>1</v>
      </c>
      <c r="N916" s="144" t="s">
        <v>42</v>
      </c>
      <c r="P916" s="145">
        <f>O916*H916</f>
        <v>0</v>
      </c>
      <c r="Q916" s="145">
        <v>0</v>
      </c>
      <c r="R916" s="145">
        <f>Q916*H916</f>
        <v>0</v>
      </c>
      <c r="S916" s="145">
        <v>0</v>
      </c>
      <c r="T916" s="146">
        <f>S916*H916</f>
        <v>0</v>
      </c>
      <c r="AR916" s="147" t="s">
        <v>834</v>
      </c>
      <c r="AT916" s="147" t="s">
        <v>238</v>
      </c>
      <c r="AU916" s="147" t="s">
        <v>85</v>
      </c>
      <c r="AY916" s="12" t="s">
        <v>236</v>
      </c>
      <c r="BE916" s="148">
        <f>IF(N916="základní",J916,0)</f>
        <v>0</v>
      </c>
      <c r="BF916" s="148">
        <f>IF(N916="snížená",J916,0)</f>
        <v>0</v>
      </c>
      <c r="BG916" s="148">
        <f>IF(N916="zákl. přenesená",J916,0)</f>
        <v>0</v>
      </c>
      <c r="BH916" s="148">
        <f>IF(N916="sníž. přenesená",J916,0)</f>
        <v>0</v>
      </c>
      <c r="BI916" s="148">
        <f>IF(N916="nulová",J916,0)</f>
        <v>0</v>
      </c>
      <c r="BJ916" s="12" t="s">
        <v>8</v>
      </c>
      <c r="BK916" s="148">
        <f>ROUND(I916*H916,0)</f>
        <v>0</v>
      </c>
      <c r="BL916" s="12" t="s">
        <v>834</v>
      </c>
      <c r="BM916" s="147" t="s">
        <v>1491</v>
      </c>
    </row>
    <row r="917" spans="2:65" s="126" customFormat="1" ht="22.9" customHeight="1" x14ac:dyDescent="0.2">
      <c r="B917" s="125"/>
      <c r="D917" s="127" t="s">
        <v>76</v>
      </c>
      <c r="E917" s="135" t="s">
        <v>1492</v>
      </c>
      <c r="F917" s="135" t="s">
        <v>1493</v>
      </c>
      <c r="I917" s="3"/>
      <c r="J917" s="136">
        <f>BK917</f>
        <v>0</v>
      </c>
      <c r="L917" s="125"/>
      <c r="M917" s="130"/>
      <c r="P917" s="131">
        <f>SUM(P918:P942)</f>
        <v>0</v>
      </c>
      <c r="R917" s="131">
        <f>SUM(R918:R942)</f>
        <v>2.7458882</v>
      </c>
      <c r="T917" s="132">
        <f>SUM(T918:T942)</f>
        <v>0</v>
      </c>
      <c r="AR917" s="127" t="s">
        <v>85</v>
      </c>
      <c r="AT917" s="133" t="s">
        <v>76</v>
      </c>
      <c r="AU917" s="133" t="s">
        <v>8</v>
      </c>
      <c r="AY917" s="127" t="s">
        <v>236</v>
      </c>
      <c r="BK917" s="134">
        <f>SUM(BK918:BK942)</f>
        <v>0</v>
      </c>
    </row>
    <row r="918" spans="2:65" s="25" customFormat="1" ht="16.5" customHeight="1" x14ac:dyDescent="0.2">
      <c r="B918" s="24"/>
      <c r="C918" s="137" t="s">
        <v>1494</v>
      </c>
      <c r="D918" s="137" t="s">
        <v>238</v>
      </c>
      <c r="E918" s="138" t="s">
        <v>1495</v>
      </c>
      <c r="F918" s="139" t="s">
        <v>1496</v>
      </c>
      <c r="G918" s="140" t="s">
        <v>300</v>
      </c>
      <c r="H918" s="141">
        <v>174.434</v>
      </c>
      <c r="I918" s="4"/>
      <c r="J918" s="142">
        <f>ROUND(I918*H918,0)</f>
        <v>0</v>
      </c>
      <c r="K918" s="139" t="s">
        <v>242</v>
      </c>
      <c r="L918" s="24"/>
      <c r="M918" s="143" t="s">
        <v>1</v>
      </c>
      <c r="N918" s="144" t="s">
        <v>42</v>
      </c>
      <c r="P918" s="145">
        <f>O918*H918</f>
        <v>0</v>
      </c>
      <c r="Q918" s="145">
        <v>0</v>
      </c>
      <c r="R918" s="145">
        <f>Q918*H918</f>
        <v>0</v>
      </c>
      <c r="S918" s="145">
        <v>0</v>
      </c>
      <c r="T918" s="146">
        <f>S918*H918</f>
        <v>0</v>
      </c>
      <c r="AR918" s="147" t="s">
        <v>834</v>
      </c>
      <c r="AT918" s="147" t="s">
        <v>238</v>
      </c>
      <c r="AU918" s="147" t="s">
        <v>85</v>
      </c>
      <c r="AY918" s="12" t="s">
        <v>236</v>
      </c>
      <c r="BE918" s="148">
        <f>IF(N918="základní",J918,0)</f>
        <v>0</v>
      </c>
      <c r="BF918" s="148">
        <f>IF(N918="snížená",J918,0)</f>
        <v>0</v>
      </c>
      <c r="BG918" s="148">
        <f>IF(N918="zákl. přenesená",J918,0)</f>
        <v>0</v>
      </c>
      <c r="BH918" s="148">
        <f>IF(N918="sníž. přenesená",J918,0)</f>
        <v>0</v>
      </c>
      <c r="BI918" s="148">
        <f>IF(N918="nulová",J918,0)</f>
        <v>0</v>
      </c>
      <c r="BJ918" s="12" t="s">
        <v>8</v>
      </c>
      <c r="BK918" s="148">
        <f>ROUND(I918*H918,0)</f>
        <v>0</v>
      </c>
      <c r="BL918" s="12" t="s">
        <v>834</v>
      </c>
      <c r="BM918" s="147" t="s">
        <v>1497</v>
      </c>
    </row>
    <row r="919" spans="2:65" s="150" customFormat="1" x14ac:dyDescent="0.2">
      <c r="B919" s="149"/>
      <c r="D919" s="151" t="s">
        <v>244</v>
      </c>
      <c r="E919" s="152" t="s">
        <v>1</v>
      </c>
      <c r="F919" s="153" t="s">
        <v>1498</v>
      </c>
      <c r="H919" s="154">
        <v>156.554</v>
      </c>
      <c r="I919" s="5"/>
      <c r="L919" s="149"/>
      <c r="M919" s="155"/>
      <c r="T919" s="156"/>
      <c r="AT919" s="152" t="s">
        <v>244</v>
      </c>
      <c r="AU919" s="152" t="s">
        <v>85</v>
      </c>
      <c r="AV919" s="150" t="s">
        <v>85</v>
      </c>
      <c r="AW919" s="150" t="s">
        <v>33</v>
      </c>
      <c r="AX919" s="150" t="s">
        <v>77</v>
      </c>
      <c r="AY919" s="152" t="s">
        <v>236</v>
      </c>
    </row>
    <row r="920" spans="2:65" s="150" customFormat="1" x14ac:dyDescent="0.2">
      <c r="B920" s="149"/>
      <c r="D920" s="151" t="s">
        <v>244</v>
      </c>
      <c r="E920" s="152" t="s">
        <v>1</v>
      </c>
      <c r="F920" s="153" t="s">
        <v>1499</v>
      </c>
      <c r="H920" s="154">
        <v>17.88</v>
      </c>
      <c r="I920" s="5"/>
      <c r="L920" s="149"/>
      <c r="M920" s="155"/>
      <c r="T920" s="156"/>
      <c r="AT920" s="152" t="s">
        <v>244</v>
      </c>
      <c r="AU920" s="152" t="s">
        <v>85</v>
      </c>
      <c r="AV920" s="150" t="s">
        <v>85</v>
      </c>
      <c r="AW920" s="150" t="s">
        <v>33</v>
      </c>
      <c r="AX920" s="150" t="s">
        <v>77</v>
      </c>
      <c r="AY920" s="152" t="s">
        <v>236</v>
      </c>
    </row>
    <row r="921" spans="2:65" s="158" customFormat="1" x14ac:dyDescent="0.2">
      <c r="B921" s="157"/>
      <c r="D921" s="151" t="s">
        <v>244</v>
      </c>
      <c r="E921" s="159" t="s">
        <v>175</v>
      </c>
      <c r="F921" s="160" t="s">
        <v>1500</v>
      </c>
      <c r="H921" s="161">
        <v>174.434</v>
      </c>
      <c r="I921" s="6"/>
      <c r="L921" s="157"/>
      <c r="M921" s="162"/>
      <c r="T921" s="163"/>
      <c r="AT921" s="159" t="s">
        <v>244</v>
      </c>
      <c r="AU921" s="159" t="s">
        <v>85</v>
      </c>
      <c r="AV921" s="158" t="s">
        <v>88</v>
      </c>
      <c r="AW921" s="158" t="s">
        <v>33</v>
      </c>
      <c r="AX921" s="158" t="s">
        <v>8</v>
      </c>
      <c r="AY921" s="159" t="s">
        <v>236</v>
      </c>
    </row>
    <row r="922" spans="2:65" s="25" customFormat="1" ht="16.5" customHeight="1" x14ac:dyDescent="0.2">
      <c r="B922" s="24"/>
      <c r="C922" s="137" t="s">
        <v>1501</v>
      </c>
      <c r="D922" s="137" t="s">
        <v>238</v>
      </c>
      <c r="E922" s="138" t="s">
        <v>1495</v>
      </c>
      <c r="F922" s="139" t="s">
        <v>1496</v>
      </c>
      <c r="G922" s="140" t="s">
        <v>300</v>
      </c>
      <c r="H922" s="141">
        <v>298.995</v>
      </c>
      <c r="I922" s="4"/>
      <c r="J922" s="142">
        <f>ROUND(I922*H922,0)</f>
        <v>0</v>
      </c>
      <c r="K922" s="139" t="s">
        <v>242</v>
      </c>
      <c r="L922" s="24"/>
      <c r="M922" s="143" t="s">
        <v>1</v>
      </c>
      <c r="N922" s="144" t="s">
        <v>42</v>
      </c>
      <c r="P922" s="145">
        <f>O922*H922</f>
        <v>0</v>
      </c>
      <c r="Q922" s="145">
        <v>0</v>
      </c>
      <c r="R922" s="145">
        <f>Q922*H922</f>
        <v>0</v>
      </c>
      <c r="S922" s="145">
        <v>0</v>
      </c>
      <c r="T922" s="146">
        <f>S922*H922</f>
        <v>0</v>
      </c>
      <c r="AR922" s="147" t="s">
        <v>834</v>
      </c>
      <c r="AT922" s="147" t="s">
        <v>238</v>
      </c>
      <c r="AU922" s="147" t="s">
        <v>85</v>
      </c>
      <c r="AY922" s="12" t="s">
        <v>236</v>
      </c>
      <c r="BE922" s="148">
        <f>IF(N922="základní",J922,0)</f>
        <v>0</v>
      </c>
      <c r="BF922" s="148">
        <f>IF(N922="snížená",J922,0)</f>
        <v>0</v>
      </c>
      <c r="BG922" s="148">
        <f>IF(N922="zákl. přenesená",J922,0)</f>
        <v>0</v>
      </c>
      <c r="BH922" s="148">
        <f>IF(N922="sníž. přenesená",J922,0)</f>
        <v>0</v>
      </c>
      <c r="BI922" s="148">
        <f>IF(N922="nulová",J922,0)</f>
        <v>0</v>
      </c>
      <c r="BJ922" s="12" t="s">
        <v>8</v>
      </c>
      <c r="BK922" s="148">
        <f>ROUND(I922*H922,0)</f>
        <v>0</v>
      </c>
      <c r="BL922" s="12" t="s">
        <v>834</v>
      </c>
      <c r="BM922" s="147" t="s">
        <v>1502</v>
      </c>
    </row>
    <row r="923" spans="2:65" s="150" customFormat="1" x14ac:dyDescent="0.2">
      <c r="B923" s="149"/>
      <c r="D923" s="151" t="s">
        <v>244</v>
      </c>
      <c r="E923" s="152" t="s">
        <v>1</v>
      </c>
      <c r="F923" s="153" t="s">
        <v>1503</v>
      </c>
      <c r="H923" s="154">
        <v>226.77099999999999</v>
      </c>
      <c r="I923" s="5"/>
      <c r="L923" s="149"/>
      <c r="M923" s="155"/>
      <c r="T923" s="156"/>
      <c r="AT923" s="152" t="s">
        <v>244</v>
      </c>
      <c r="AU923" s="152" t="s">
        <v>85</v>
      </c>
      <c r="AV923" s="150" t="s">
        <v>85</v>
      </c>
      <c r="AW923" s="150" t="s">
        <v>33</v>
      </c>
      <c r="AX923" s="150" t="s">
        <v>77</v>
      </c>
      <c r="AY923" s="152" t="s">
        <v>236</v>
      </c>
    </row>
    <row r="924" spans="2:65" s="150" customFormat="1" x14ac:dyDescent="0.2">
      <c r="B924" s="149"/>
      <c r="D924" s="151" t="s">
        <v>244</v>
      </c>
      <c r="E924" s="152" t="s">
        <v>1</v>
      </c>
      <c r="F924" s="153" t="s">
        <v>1504</v>
      </c>
      <c r="H924" s="154">
        <v>-22.33</v>
      </c>
      <c r="I924" s="5"/>
      <c r="L924" s="149"/>
      <c r="M924" s="155"/>
      <c r="T924" s="156"/>
      <c r="AT924" s="152" t="s">
        <v>244</v>
      </c>
      <c r="AU924" s="152" t="s">
        <v>85</v>
      </c>
      <c r="AV924" s="150" t="s">
        <v>85</v>
      </c>
      <c r="AW924" s="150" t="s">
        <v>33</v>
      </c>
      <c r="AX924" s="150" t="s">
        <v>77</v>
      </c>
      <c r="AY924" s="152" t="s">
        <v>236</v>
      </c>
    </row>
    <row r="925" spans="2:65" s="150" customFormat="1" x14ac:dyDescent="0.2">
      <c r="B925" s="149"/>
      <c r="D925" s="151" t="s">
        <v>244</v>
      </c>
      <c r="E925" s="152" t="s">
        <v>1</v>
      </c>
      <c r="F925" s="153" t="s">
        <v>1505</v>
      </c>
      <c r="H925" s="154">
        <v>34.027999999999999</v>
      </c>
      <c r="I925" s="5"/>
      <c r="L925" s="149"/>
      <c r="M925" s="155"/>
      <c r="T925" s="156"/>
      <c r="AT925" s="152" t="s">
        <v>244</v>
      </c>
      <c r="AU925" s="152" t="s">
        <v>85</v>
      </c>
      <c r="AV925" s="150" t="s">
        <v>85</v>
      </c>
      <c r="AW925" s="150" t="s">
        <v>33</v>
      </c>
      <c r="AX925" s="150" t="s">
        <v>77</v>
      </c>
      <c r="AY925" s="152" t="s">
        <v>236</v>
      </c>
    </row>
    <row r="926" spans="2:65" s="150" customFormat="1" ht="22.5" x14ac:dyDescent="0.2">
      <c r="B926" s="149"/>
      <c r="D926" s="151" t="s">
        <v>244</v>
      </c>
      <c r="E926" s="152" t="s">
        <v>1</v>
      </c>
      <c r="F926" s="153" t="s">
        <v>1506</v>
      </c>
      <c r="H926" s="154">
        <v>31.257999999999999</v>
      </c>
      <c r="I926" s="5"/>
      <c r="L926" s="149"/>
      <c r="M926" s="155"/>
      <c r="T926" s="156"/>
      <c r="AT926" s="152" t="s">
        <v>244</v>
      </c>
      <c r="AU926" s="152" t="s">
        <v>85</v>
      </c>
      <c r="AV926" s="150" t="s">
        <v>85</v>
      </c>
      <c r="AW926" s="150" t="s">
        <v>33</v>
      </c>
      <c r="AX926" s="150" t="s">
        <v>77</v>
      </c>
      <c r="AY926" s="152" t="s">
        <v>236</v>
      </c>
    </row>
    <row r="927" spans="2:65" s="150" customFormat="1" x14ac:dyDescent="0.2">
      <c r="B927" s="149"/>
      <c r="D927" s="151" t="s">
        <v>244</v>
      </c>
      <c r="E927" s="152" t="s">
        <v>1</v>
      </c>
      <c r="F927" s="153" t="s">
        <v>1507</v>
      </c>
      <c r="H927" s="154">
        <v>36.244</v>
      </c>
      <c r="I927" s="5"/>
      <c r="L927" s="149"/>
      <c r="M927" s="155"/>
      <c r="T927" s="156"/>
      <c r="AT927" s="152" t="s">
        <v>244</v>
      </c>
      <c r="AU927" s="152" t="s">
        <v>85</v>
      </c>
      <c r="AV927" s="150" t="s">
        <v>85</v>
      </c>
      <c r="AW927" s="150" t="s">
        <v>33</v>
      </c>
      <c r="AX927" s="150" t="s">
        <v>77</v>
      </c>
      <c r="AY927" s="152" t="s">
        <v>236</v>
      </c>
    </row>
    <row r="928" spans="2:65" s="150" customFormat="1" x14ac:dyDescent="0.2">
      <c r="B928" s="149"/>
      <c r="D928" s="151" t="s">
        <v>244</v>
      </c>
      <c r="E928" s="152" t="s">
        <v>1</v>
      </c>
      <c r="F928" s="153" t="s">
        <v>1508</v>
      </c>
      <c r="H928" s="154">
        <v>-2.6</v>
      </c>
      <c r="I928" s="5"/>
      <c r="L928" s="149"/>
      <c r="M928" s="155"/>
      <c r="T928" s="156"/>
      <c r="AT928" s="152" t="s">
        <v>244</v>
      </c>
      <c r="AU928" s="152" t="s">
        <v>85</v>
      </c>
      <c r="AV928" s="150" t="s">
        <v>85</v>
      </c>
      <c r="AW928" s="150" t="s">
        <v>33</v>
      </c>
      <c r="AX928" s="150" t="s">
        <v>77</v>
      </c>
      <c r="AY928" s="152" t="s">
        <v>236</v>
      </c>
    </row>
    <row r="929" spans="2:65" s="150" customFormat="1" x14ac:dyDescent="0.2">
      <c r="B929" s="149"/>
      <c r="D929" s="151" t="s">
        <v>244</v>
      </c>
      <c r="E929" s="152" t="s">
        <v>1</v>
      </c>
      <c r="F929" s="153" t="s">
        <v>1509</v>
      </c>
      <c r="H929" s="154">
        <v>-1.9950000000000001</v>
      </c>
      <c r="I929" s="5"/>
      <c r="L929" s="149"/>
      <c r="M929" s="155"/>
      <c r="T929" s="156"/>
      <c r="AT929" s="152" t="s">
        <v>244</v>
      </c>
      <c r="AU929" s="152" t="s">
        <v>85</v>
      </c>
      <c r="AV929" s="150" t="s">
        <v>85</v>
      </c>
      <c r="AW929" s="150" t="s">
        <v>33</v>
      </c>
      <c r="AX929" s="150" t="s">
        <v>77</v>
      </c>
      <c r="AY929" s="152" t="s">
        <v>236</v>
      </c>
    </row>
    <row r="930" spans="2:65" s="150" customFormat="1" x14ac:dyDescent="0.2">
      <c r="B930" s="149"/>
      <c r="D930" s="151" t="s">
        <v>244</v>
      </c>
      <c r="E930" s="152" t="s">
        <v>1</v>
      </c>
      <c r="F930" s="153" t="s">
        <v>1510</v>
      </c>
      <c r="H930" s="154">
        <v>-2.73</v>
      </c>
      <c r="I930" s="5"/>
      <c r="L930" s="149"/>
      <c r="M930" s="155"/>
      <c r="T930" s="156"/>
      <c r="AT930" s="152" t="s">
        <v>244</v>
      </c>
      <c r="AU930" s="152" t="s">
        <v>85</v>
      </c>
      <c r="AV930" s="150" t="s">
        <v>85</v>
      </c>
      <c r="AW930" s="150" t="s">
        <v>33</v>
      </c>
      <c r="AX930" s="150" t="s">
        <v>77</v>
      </c>
      <c r="AY930" s="152" t="s">
        <v>236</v>
      </c>
    </row>
    <row r="931" spans="2:65" s="150" customFormat="1" x14ac:dyDescent="0.2">
      <c r="B931" s="149"/>
      <c r="D931" s="151" t="s">
        <v>244</v>
      </c>
      <c r="E931" s="152" t="s">
        <v>1</v>
      </c>
      <c r="F931" s="153" t="s">
        <v>1511</v>
      </c>
      <c r="H931" s="154">
        <v>1.925</v>
      </c>
      <c r="I931" s="5"/>
      <c r="L931" s="149"/>
      <c r="M931" s="155"/>
      <c r="T931" s="156"/>
      <c r="AT931" s="152" t="s">
        <v>244</v>
      </c>
      <c r="AU931" s="152" t="s">
        <v>85</v>
      </c>
      <c r="AV931" s="150" t="s">
        <v>85</v>
      </c>
      <c r="AW931" s="150" t="s">
        <v>33</v>
      </c>
      <c r="AX931" s="150" t="s">
        <v>77</v>
      </c>
      <c r="AY931" s="152" t="s">
        <v>236</v>
      </c>
    </row>
    <row r="932" spans="2:65" s="150" customFormat="1" x14ac:dyDescent="0.2">
      <c r="B932" s="149"/>
      <c r="D932" s="151" t="s">
        <v>244</v>
      </c>
      <c r="E932" s="152" t="s">
        <v>1</v>
      </c>
      <c r="F932" s="153" t="s">
        <v>1512</v>
      </c>
      <c r="H932" s="154">
        <v>-1.5760000000000001</v>
      </c>
      <c r="I932" s="5"/>
      <c r="L932" s="149"/>
      <c r="M932" s="155"/>
      <c r="T932" s="156"/>
      <c r="AT932" s="152" t="s">
        <v>244</v>
      </c>
      <c r="AU932" s="152" t="s">
        <v>85</v>
      </c>
      <c r="AV932" s="150" t="s">
        <v>85</v>
      </c>
      <c r="AW932" s="150" t="s">
        <v>33</v>
      </c>
      <c r="AX932" s="150" t="s">
        <v>77</v>
      </c>
      <c r="AY932" s="152" t="s">
        <v>236</v>
      </c>
    </row>
    <row r="933" spans="2:65" s="158" customFormat="1" x14ac:dyDescent="0.2">
      <c r="B933" s="157"/>
      <c r="D933" s="151" t="s">
        <v>244</v>
      </c>
      <c r="E933" s="159" t="s">
        <v>178</v>
      </c>
      <c r="F933" s="160" t="s">
        <v>1513</v>
      </c>
      <c r="H933" s="161">
        <v>298.995</v>
      </c>
      <c r="I933" s="6"/>
      <c r="L933" s="157"/>
      <c r="M933" s="162"/>
      <c r="T933" s="163"/>
      <c r="AT933" s="159" t="s">
        <v>244</v>
      </c>
      <c r="AU933" s="159" t="s">
        <v>85</v>
      </c>
      <c r="AV933" s="158" t="s">
        <v>88</v>
      </c>
      <c r="AW933" s="158" t="s">
        <v>33</v>
      </c>
      <c r="AX933" s="158" t="s">
        <v>8</v>
      </c>
      <c r="AY933" s="159" t="s">
        <v>236</v>
      </c>
    </row>
    <row r="934" spans="2:65" s="25" customFormat="1" ht="24.2" customHeight="1" x14ac:dyDescent="0.2">
      <c r="B934" s="24"/>
      <c r="C934" s="137" t="s">
        <v>1514</v>
      </c>
      <c r="D934" s="137" t="s">
        <v>238</v>
      </c>
      <c r="E934" s="138" t="s">
        <v>1515</v>
      </c>
      <c r="F934" s="139" t="s">
        <v>1516</v>
      </c>
      <c r="G934" s="140" t="s">
        <v>300</v>
      </c>
      <c r="H934" s="141">
        <v>174.434</v>
      </c>
      <c r="I934" s="4"/>
      <c r="J934" s="142">
        <f>ROUND(I934*H934,0)</f>
        <v>0</v>
      </c>
      <c r="K934" s="139" t="s">
        <v>242</v>
      </c>
      <c r="L934" s="24"/>
      <c r="M934" s="143" t="s">
        <v>1</v>
      </c>
      <c r="N934" s="144" t="s">
        <v>42</v>
      </c>
      <c r="P934" s="145">
        <f>O934*H934</f>
        <v>0</v>
      </c>
      <c r="Q934" s="145">
        <v>4.0000000000000002E-4</v>
      </c>
      <c r="R934" s="145">
        <f>Q934*H934</f>
        <v>6.9773600000000005E-2</v>
      </c>
      <c r="S934" s="145">
        <v>0</v>
      </c>
      <c r="T934" s="146">
        <f>S934*H934</f>
        <v>0</v>
      </c>
      <c r="AR934" s="147" t="s">
        <v>834</v>
      </c>
      <c r="AT934" s="147" t="s">
        <v>238</v>
      </c>
      <c r="AU934" s="147" t="s">
        <v>85</v>
      </c>
      <c r="AY934" s="12" t="s">
        <v>236</v>
      </c>
      <c r="BE934" s="148">
        <f>IF(N934="základní",J934,0)</f>
        <v>0</v>
      </c>
      <c r="BF934" s="148">
        <f>IF(N934="snížená",J934,0)</f>
        <v>0</v>
      </c>
      <c r="BG934" s="148">
        <f>IF(N934="zákl. přenesená",J934,0)</f>
        <v>0</v>
      </c>
      <c r="BH934" s="148">
        <f>IF(N934="sníž. přenesená",J934,0)</f>
        <v>0</v>
      </c>
      <c r="BI934" s="148">
        <f>IF(N934="nulová",J934,0)</f>
        <v>0</v>
      </c>
      <c r="BJ934" s="12" t="s">
        <v>8</v>
      </c>
      <c r="BK934" s="148">
        <f>ROUND(I934*H934,0)</f>
        <v>0</v>
      </c>
      <c r="BL934" s="12" t="s">
        <v>834</v>
      </c>
      <c r="BM934" s="147" t="s">
        <v>1517</v>
      </c>
    </row>
    <row r="935" spans="2:65" s="150" customFormat="1" x14ac:dyDescent="0.2">
      <c r="B935" s="149"/>
      <c r="D935" s="151" t="s">
        <v>244</v>
      </c>
      <c r="E935" s="152" t="s">
        <v>1</v>
      </c>
      <c r="F935" s="153" t="s">
        <v>1518</v>
      </c>
      <c r="H935" s="154">
        <v>174.434</v>
      </c>
      <c r="I935" s="5"/>
      <c r="L935" s="149"/>
      <c r="M935" s="155"/>
      <c r="T935" s="156"/>
      <c r="AT935" s="152" t="s">
        <v>244</v>
      </c>
      <c r="AU935" s="152" t="s">
        <v>85</v>
      </c>
      <c r="AV935" s="150" t="s">
        <v>85</v>
      </c>
      <c r="AW935" s="150" t="s">
        <v>33</v>
      </c>
      <c r="AX935" s="150" t="s">
        <v>8</v>
      </c>
      <c r="AY935" s="152" t="s">
        <v>236</v>
      </c>
    </row>
    <row r="936" spans="2:65" s="25" customFormat="1" ht="24.2" customHeight="1" x14ac:dyDescent="0.2">
      <c r="B936" s="24"/>
      <c r="C936" s="137" t="s">
        <v>1519</v>
      </c>
      <c r="D936" s="137" t="s">
        <v>238</v>
      </c>
      <c r="E936" s="138" t="s">
        <v>1515</v>
      </c>
      <c r="F936" s="139" t="s">
        <v>1516</v>
      </c>
      <c r="G936" s="140" t="s">
        <v>300</v>
      </c>
      <c r="H936" s="141">
        <v>298.995</v>
      </c>
      <c r="I936" s="4"/>
      <c r="J936" s="142">
        <f>ROUND(I936*H936,0)</f>
        <v>0</v>
      </c>
      <c r="K936" s="139" t="s">
        <v>242</v>
      </c>
      <c r="L936" s="24"/>
      <c r="M936" s="143" t="s">
        <v>1</v>
      </c>
      <c r="N936" s="144" t="s">
        <v>42</v>
      </c>
      <c r="P936" s="145">
        <f>O936*H936</f>
        <v>0</v>
      </c>
      <c r="Q936" s="145">
        <v>4.0000000000000002E-4</v>
      </c>
      <c r="R936" s="145">
        <f>Q936*H936</f>
        <v>0.11959800000000001</v>
      </c>
      <c r="S936" s="145">
        <v>0</v>
      </c>
      <c r="T936" s="146">
        <f>S936*H936</f>
        <v>0</v>
      </c>
      <c r="AR936" s="147" t="s">
        <v>834</v>
      </c>
      <c r="AT936" s="147" t="s">
        <v>238</v>
      </c>
      <c r="AU936" s="147" t="s">
        <v>85</v>
      </c>
      <c r="AY936" s="12" t="s">
        <v>236</v>
      </c>
      <c r="BE936" s="148">
        <f>IF(N936="základní",J936,0)</f>
        <v>0</v>
      </c>
      <c r="BF936" s="148">
        <f>IF(N936="snížená",J936,0)</f>
        <v>0</v>
      </c>
      <c r="BG936" s="148">
        <f>IF(N936="zákl. přenesená",J936,0)</f>
        <v>0</v>
      </c>
      <c r="BH936" s="148">
        <f>IF(N936="sníž. přenesená",J936,0)</f>
        <v>0</v>
      </c>
      <c r="BI936" s="148">
        <f>IF(N936="nulová",J936,0)</f>
        <v>0</v>
      </c>
      <c r="BJ936" s="12" t="s">
        <v>8</v>
      </c>
      <c r="BK936" s="148">
        <f>ROUND(I936*H936,0)</f>
        <v>0</v>
      </c>
      <c r="BL936" s="12" t="s">
        <v>834</v>
      </c>
      <c r="BM936" s="147" t="s">
        <v>1520</v>
      </c>
    </row>
    <row r="937" spans="2:65" s="150" customFormat="1" x14ac:dyDescent="0.2">
      <c r="B937" s="149"/>
      <c r="D937" s="151" t="s">
        <v>244</v>
      </c>
      <c r="E937" s="152" t="s">
        <v>1</v>
      </c>
      <c r="F937" s="153" t="s">
        <v>1521</v>
      </c>
      <c r="H937" s="154">
        <v>298.995</v>
      </c>
      <c r="I937" s="5"/>
      <c r="L937" s="149"/>
      <c r="M937" s="155"/>
      <c r="T937" s="156"/>
      <c r="AT937" s="152" t="s">
        <v>244</v>
      </c>
      <c r="AU937" s="152" t="s">
        <v>85</v>
      </c>
      <c r="AV937" s="150" t="s">
        <v>85</v>
      </c>
      <c r="AW937" s="150" t="s">
        <v>33</v>
      </c>
      <c r="AX937" s="150" t="s">
        <v>8</v>
      </c>
      <c r="AY937" s="152" t="s">
        <v>236</v>
      </c>
    </row>
    <row r="938" spans="2:65" s="25" customFormat="1" ht="24.2" customHeight="1" x14ac:dyDescent="0.2">
      <c r="B938" s="24"/>
      <c r="C938" s="137" t="s">
        <v>1522</v>
      </c>
      <c r="D938" s="137" t="s">
        <v>238</v>
      </c>
      <c r="E938" s="138" t="s">
        <v>1523</v>
      </c>
      <c r="F938" s="139" t="s">
        <v>1524</v>
      </c>
      <c r="G938" s="140" t="s">
        <v>300</v>
      </c>
      <c r="H938" s="141">
        <v>298.995</v>
      </c>
      <c r="I938" s="4"/>
      <c r="J938" s="142">
        <f>ROUND(I938*H938,0)</f>
        <v>0</v>
      </c>
      <c r="K938" s="139" t="s">
        <v>242</v>
      </c>
      <c r="L938" s="24"/>
      <c r="M938" s="143" t="s">
        <v>1</v>
      </c>
      <c r="N938" s="144" t="s">
        <v>42</v>
      </c>
      <c r="P938" s="145">
        <f>O938*H938</f>
        <v>0</v>
      </c>
      <c r="Q938" s="145">
        <v>5.4000000000000003E-3</v>
      </c>
      <c r="R938" s="145">
        <f>Q938*H938</f>
        <v>1.614573</v>
      </c>
      <c r="S938" s="145">
        <v>0</v>
      </c>
      <c r="T938" s="146">
        <f>S938*H938</f>
        <v>0</v>
      </c>
      <c r="AR938" s="147" t="s">
        <v>834</v>
      </c>
      <c r="AT938" s="147" t="s">
        <v>238</v>
      </c>
      <c r="AU938" s="147" t="s">
        <v>85</v>
      </c>
      <c r="AY938" s="12" t="s">
        <v>236</v>
      </c>
      <c r="BE938" s="148">
        <f>IF(N938="základní",J938,0)</f>
        <v>0</v>
      </c>
      <c r="BF938" s="148">
        <f>IF(N938="snížená",J938,0)</f>
        <v>0</v>
      </c>
      <c r="BG938" s="148">
        <f>IF(N938="zákl. přenesená",J938,0)</f>
        <v>0</v>
      </c>
      <c r="BH938" s="148">
        <f>IF(N938="sníž. přenesená",J938,0)</f>
        <v>0</v>
      </c>
      <c r="BI938" s="148">
        <f>IF(N938="nulová",J938,0)</f>
        <v>0</v>
      </c>
      <c r="BJ938" s="12" t="s">
        <v>8</v>
      </c>
      <c r="BK938" s="148">
        <f>ROUND(I938*H938,0)</f>
        <v>0</v>
      </c>
      <c r="BL938" s="12" t="s">
        <v>834</v>
      </c>
      <c r="BM938" s="147" t="s">
        <v>1525</v>
      </c>
    </row>
    <row r="939" spans="2:65" s="150" customFormat="1" x14ac:dyDescent="0.2">
      <c r="B939" s="149"/>
      <c r="D939" s="151" t="s">
        <v>244</v>
      </c>
      <c r="E939" s="152" t="s">
        <v>1</v>
      </c>
      <c r="F939" s="153" t="s">
        <v>1526</v>
      </c>
      <c r="H939" s="154">
        <v>298.995</v>
      </c>
      <c r="I939" s="5"/>
      <c r="L939" s="149"/>
      <c r="M939" s="155"/>
      <c r="T939" s="156"/>
      <c r="AT939" s="152" t="s">
        <v>244</v>
      </c>
      <c r="AU939" s="152" t="s">
        <v>85</v>
      </c>
      <c r="AV939" s="150" t="s">
        <v>85</v>
      </c>
      <c r="AW939" s="150" t="s">
        <v>33</v>
      </c>
      <c r="AX939" s="150" t="s">
        <v>8</v>
      </c>
      <c r="AY939" s="152" t="s">
        <v>236</v>
      </c>
    </row>
    <row r="940" spans="2:65" s="25" customFormat="1" ht="24.2" customHeight="1" x14ac:dyDescent="0.2">
      <c r="B940" s="24"/>
      <c r="C940" s="137" t="s">
        <v>1527</v>
      </c>
      <c r="D940" s="137" t="s">
        <v>238</v>
      </c>
      <c r="E940" s="138" t="s">
        <v>1523</v>
      </c>
      <c r="F940" s="139" t="s">
        <v>1524</v>
      </c>
      <c r="G940" s="140" t="s">
        <v>300</v>
      </c>
      <c r="H940" s="141">
        <v>174.434</v>
      </c>
      <c r="I940" s="4"/>
      <c r="J940" s="142">
        <f>ROUND(I940*H940,0)</f>
        <v>0</v>
      </c>
      <c r="K940" s="139" t="s">
        <v>242</v>
      </c>
      <c r="L940" s="24"/>
      <c r="M940" s="143" t="s">
        <v>1</v>
      </c>
      <c r="N940" s="144" t="s">
        <v>42</v>
      </c>
      <c r="P940" s="145">
        <f>O940*H940</f>
        <v>0</v>
      </c>
      <c r="Q940" s="145">
        <v>5.4000000000000003E-3</v>
      </c>
      <c r="R940" s="145">
        <f>Q940*H940</f>
        <v>0.94194359999999999</v>
      </c>
      <c r="S940" s="145">
        <v>0</v>
      </c>
      <c r="T940" s="146">
        <f>S940*H940</f>
        <v>0</v>
      </c>
      <c r="AR940" s="147" t="s">
        <v>834</v>
      </c>
      <c r="AT940" s="147" t="s">
        <v>238</v>
      </c>
      <c r="AU940" s="147" t="s">
        <v>85</v>
      </c>
      <c r="AY940" s="12" t="s">
        <v>236</v>
      </c>
      <c r="BE940" s="148">
        <f>IF(N940="základní",J940,0)</f>
        <v>0</v>
      </c>
      <c r="BF940" s="148">
        <f>IF(N940="snížená",J940,0)</f>
        <v>0</v>
      </c>
      <c r="BG940" s="148">
        <f>IF(N940="zákl. přenesená",J940,0)</f>
        <v>0</v>
      </c>
      <c r="BH940" s="148">
        <f>IF(N940="sníž. přenesená",J940,0)</f>
        <v>0</v>
      </c>
      <c r="BI940" s="148">
        <f>IF(N940="nulová",J940,0)</f>
        <v>0</v>
      </c>
      <c r="BJ940" s="12" t="s">
        <v>8</v>
      </c>
      <c r="BK940" s="148">
        <f>ROUND(I940*H940,0)</f>
        <v>0</v>
      </c>
      <c r="BL940" s="12" t="s">
        <v>834</v>
      </c>
      <c r="BM940" s="147" t="s">
        <v>1528</v>
      </c>
    </row>
    <row r="941" spans="2:65" s="150" customFormat="1" x14ac:dyDescent="0.2">
      <c r="B941" s="149"/>
      <c r="D941" s="151" t="s">
        <v>244</v>
      </c>
      <c r="E941" s="152" t="s">
        <v>1</v>
      </c>
      <c r="F941" s="153" t="s">
        <v>1529</v>
      </c>
      <c r="H941" s="154">
        <v>174.434</v>
      </c>
      <c r="I941" s="5"/>
      <c r="L941" s="149"/>
      <c r="M941" s="155"/>
      <c r="T941" s="156"/>
      <c r="AT941" s="152" t="s">
        <v>244</v>
      </c>
      <c r="AU941" s="152" t="s">
        <v>85</v>
      </c>
      <c r="AV941" s="150" t="s">
        <v>85</v>
      </c>
      <c r="AW941" s="150" t="s">
        <v>33</v>
      </c>
      <c r="AX941" s="150" t="s">
        <v>8</v>
      </c>
      <c r="AY941" s="152" t="s">
        <v>236</v>
      </c>
    </row>
    <row r="942" spans="2:65" s="25" customFormat="1" ht="24.2" customHeight="1" x14ac:dyDescent="0.2">
      <c r="B942" s="24"/>
      <c r="C942" s="137" t="s">
        <v>1530</v>
      </c>
      <c r="D942" s="137" t="s">
        <v>238</v>
      </c>
      <c r="E942" s="138" t="s">
        <v>1531</v>
      </c>
      <c r="F942" s="139" t="s">
        <v>1532</v>
      </c>
      <c r="G942" s="140" t="s">
        <v>262</v>
      </c>
      <c r="H942" s="141">
        <v>2.746</v>
      </c>
      <c r="I942" s="4"/>
      <c r="J942" s="142">
        <f>ROUND(I942*H942,0)</f>
        <v>0</v>
      </c>
      <c r="K942" s="139" t="s">
        <v>242</v>
      </c>
      <c r="L942" s="24"/>
      <c r="M942" s="143" t="s">
        <v>1</v>
      </c>
      <c r="N942" s="144" t="s">
        <v>42</v>
      </c>
      <c r="P942" s="145">
        <f>O942*H942</f>
        <v>0</v>
      </c>
      <c r="Q942" s="145">
        <v>0</v>
      </c>
      <c r="R942" s="145">
        <f>Q942*H942</f>
        <v>0</v>
      </c>
      <c r="S942" s="145">
        <v>0</v>
      </c>
      <c r="T942" s="146">
        <f>S942*H942</f>
        <v>0</v>
      </c>
      <c r="AR942" s="147" t="s">
        <v>834</v>
      </c>
      <c r="AT942" s="147" t="s">
        <v>238</v>
      </c>
      <c r="AU942" s="147" t="s">
        <v>85</v>
      </c>
      <c r="AY942" s="12" t="s">
        <v>236</v>
      </c>
      <c r="BE942" s="148">
        <f>IF(N942="základní",J942,0)</f>
        <v>0</v>
      </c>
      <c r="BF942" s="148">
        <f>IF(N942="snížená",J942,0)</f>
        <v>0</v>
      </c>
      <c r="BG942" s="148">
        <f>IF(N942="zákl. přenesená",J942,0)</f>
        <v>0</v>
      </c>
      <c r="BH942" s="148">
        <f>IF(N942="sníž. přenesená",J942,0)</f>
        <v>0</v>
      </c>
      <c r="BI942" s="148">
        <f>IF(N942="nulová",J942,0)</f>
        <v>0</v>
      </c>
      <c r="BJ942" s="12" t="s">
        <v>8</v>
      </c>
      <c r="BK942" s="148">
        <f>ROUND(I942*H942,0)</f>
        <v>0</v>
      </c>
      <c r="BL942" s="12" t="s">
        <v>834</v>
      </c>
      <c r="BM942" s="147" t="s">
        <v>1533</v>
      </c>
    </row>
    <row r="943" spans="2:65" s="126" customFormat="1" ht="22.9" customHeight="1" x14ac:dyDescent="0.2">
      <c r="B943" s="125"/>
      <c r="D943" s="127" t="s">
        <v>76</v>
      </c>
      <c r="E943" s="135" t="s">
        <v>1534</v>
      </c>
      <c r="F943" s="135" t="s">
        <v>1535</v>
      </c>
      <c r="I943" s="3"/>
      <c r="J943" s="136">
        <f>BK943</f>
        <v>0</v>
      </c>
      <c r="L943" s="125"/>
      <c r="M943" s="130"/>
      <c r="P943" s="131">
        <f>SUM(P944:P955)</f>
        <v>0</v>
      </c>
      <c r="R943" s="131">
        <f>SUM(R944:R955)</f>
        <v>0.43317199999999995</v>
      </c>
      <c r="T943" s="132">
        <f>SUM(T944:T955)</f>
        <v>0</v>
      </c>
      <c r="AR943" s="127" t="s">
        <v>85</v>
      </c>
      <c r="AT943" s="133" t="s">
        <v>76</v>
      </c>
      <c r="AU943" s="133" t="s">
        <v>8</v>
      </c>
      <c r="AY943" s="127" t="s">
        <v>236</v>
      </c>
      <c r="BK943" s="134">
        <f>SUM(BK944:BK955)</f>
        <v>0</v>
      </c>
    </row>
    <row r="944" spans="2:65" s="25" customFormat="1" ht="16.5" customHeight="1" x14ac:dyDescent="0.2">
      <c r="B944" s="24"/>
      <c r="C944" s="137" t="s">
        <v>1536</v>
      </c>
      <c r="D944" s="137" t="s">
        <v>238</v>
      </c>
      <c r="E944" s="138" t="s">
        <v>1537</v>
      </c>
      <c r="F944" s="139" t="s">
        <v>1538</v>
      </c>
      <c r="G944" s="140" t="s">
        <v>300</v>
      </c>
      <c r="H944" s="141">
        <v>22.15</v>
      </c>
      <c r="I944" s="4"/>
      <c r="J944" s="142">
        <f>ROUND(I944*H944,0)</f>
        <v>0</v>
      </c>
      <c r="K944" s="139" t="s">
        <v>242</v>
      </c>
      <c r="L944" s="24"/>
      <c r="M944" s="143" t="s">
        <v>1</v>
      </c>
      <c r="N944" s="144" t="s">
        <v>42</v>
      </c>
      <c r="P944" s="145">
        <f>O944*H944</f>
        <v>0</v>
      </c>
      <c r="Q944" s="145">
        <v>2.9999999999999997E-4</v>
      </c>
      <c r="R944" s="145">
        <f>Q944*H944</f>
        <v>6.644999999999999E-3</v>
      </c>
      <c r="S944" s="145">
        <v>0</v>
      </c>
      <c r="T944" s="146">
        <f>S944*H944</f>
        <v>0</v>
      </c>
      <c r="AR944" s="147" t="s">
        <v>834</v>
      </c>
      <c r="AT944" s="147" t="s">
        <v>238</v>
      </c>
      <c r="AU944" s="147" t="s">
        <v>85</v>
      </c>
      <c r="AY944" s="12" t="s">
        <v>236</v>
      </c>
      <c r="BE944" s="148">
        <f>IF(N944="základní",J944,0)</f>
        <v>0</v>
      </c>
      <c r="BF944" s="148">
        <f>IF(N944="snížená",J944,0)</f>
        <v>0</v>
      </c>
      <c r="BG944" s="148">
        <f>IF(N944="zákl. přenesená",J944,0)</f>
        <v>0</v>
      </c>
      <c r="BH944" s="148">
        <f>IF(N944="sníž. přenesená",J944,0)</f>
        <v>0</v>
      </c>
      <c r="BI944" s="148">
        <f>IF(N944="nulová",J944,0)</f>
        <v>0</v>
      </c>
      <c r="BJ944" s="12" t="s">
        <v>8</v>
      </c>
      <c r="BK944" s="148">
        <f>ROUND(I944*H944,0)</f>
        <v>0</v>
      </c>
      <c r="BL944" s="12" t="s">
        <v>834</v>
      </c>
      <c r="BM944" s="147" t="s">
        <v>1539</v>
      </c>
    </row>
    <row r="945" spans="2:65" s="150" customFormat="1" x14ac:dyDescent="0.2">
      <c r="B945" s="149"/>
      <c r="D945" s="151" t="s">
        <v>244</v>
      </c>
      <c r="E945" s="152" t="s">
        <v>1</v>
      </c>
      <c r="F945" s="153" t="s">
        <v>172</v>
      </c>
      <c r="H945" s="154">
        <v>22.15</v>
      </c>
      <c r="I945" s="5"/>
      <c r="L945" s="149"/>
      <c r="M945" s="155"/>
      <c r="T945" s="156"/>
      <c r="AT945" s="152" t="s">
        <v>244</v>
      </c>
      <c r="AU945" s="152" t="s">
        <v>85</v>
      </c>
      <c r="AV945" s="150" t="s">
        <v>85</v>
      </c>
      <c r="AW945" s="150" t="s">
        <v>33</v>
      </c>
      <c r="AX945" s="150" t="s">
        <v>8</v>
      </c>
      <c r="AY945" s="152" t="s">
        <v>236</v>
      </c>
    </row>
    <row r="946" spans="2:65" s="25" customFormat="1" ht="24.2" customHeight="1" x14ac:dyDescent="0.2">
      <c r="B946" s="24"/>
      <c r="C946" s="137" t="s">
        <v>1540</v>
      </c>
      <c r="D946" s="137" t="s">
        <v>238</v>
      </c>
      <c r="E946" s="138" t="s">
        <v>1541</v>
      </c>
      <c r="F946" s="139" t="s">
        <v>1542</v>
      </c>
      <c r="G946" s="140" t="s">
        <v>300</v>
      </c>
      <c r="H946" s="141">
        <v>4.08</v>
      </c>
      <c r="I946" s="4"/>
      <c r="J946" s="142">
        <f>ROUND(I946*H946,0)</f>
        <v>0</v>
      </c>
      <c r="K946" s="139" t="s">
        <v>242</v>
      </c>
      <c r="L946" s="24"/>
      <c r="M946" s="143" t="s">
        <v>1</v>
      </c>
      <c r="N946" s="144" t="s">
        <v>42</v>
      </c>
      <c r="P946" s="145">
        <f>O946*H946</f>
        <v>0</v>
      </c>
      <c r="Q946" s="145">
        <v>1.5E-3</v>
      </c>
      <c r="R946" s="145">
        <f>Q946*H946</f>
        <v>6.1200000000000004E-3</v>
      </c>
      <c r="S946" s="145">
        <v>0</v>
      </c>
      <c r="T946" s="146">
        <f>S946*H946</f>
        <v>0</v>
      </c>
      <c r="AR946" s="147" t="s">
        <v>834</v>
      </c>
      <c r="AT946" s="147" t="s">
        <v>238</v>
      </c>
      <c r="AU946" s="147" t="s">
        <v>85</v>
      </c>
      <c r="AY946" s="12" t="s">
        <v>236</v>
      </c>
      <c r="BE946" s="148">
        <f>IF(N946="základní",J946,0)</f>
        <v>0</v>
      </c>
      <c r="BF946" s="148">
        <f>IF(N946="snížená",J946,0)</f>
        <v>0</v>
      </c>
      <c r="BG946" s="148">
        <f>IF(N946="zákl. přenesená",J946,0)</f>
        <v>0</v>
      </c>
      <c r="BH946" s="148">
        <f>IF(N946="sníž. přenesená",J946,0)</f>
        <v>0</v>
      </c>
      <c r="BI946" s="148">
        <f>IF(N946="nulová",J946,0)</f>
        <v>0</v>
      </c>
      <c r="BJ946" s="12" t="s">
        <v>8</v>
      </c>
      <c r="BK946" s="148">
        <f>ROUND(I946*H946,0)</f>
        <v>0</v>
      </c>
      <c r="BL946" s="12" t="s">
        <v>834</v>
      </c>
      <c r="BM946" s="147" t="s">
        <v>1543</v>
      </c>
    </row>
    <row r="947" spans="2:65" s="150" customFormat="1" x14ac:dyDescent="0.2">
      <c r="B947" s="149"/>
      <c r="D947" s="151" t="s">
        <v>244</v>
      </c>
      <c r="E947" s="152" t="s">
        <v>1</v>
      </c>
      <c r="F947" s="153" t="s">
        <v>1544</v>
      </c>
      <c r="H947" s="154">
        <v>4.08</v>
      </c>
      <c r="I947" s="5"/>
      <c r="L947" s="149"/>
      <c r="M947" s="155"/>
      <c r="T947" s="156"/>
      <c r="AT947" s="152" t="s">
        <v>244</v>
      </c>
      <c r="AU947" s="152" t="s">
        <v>85</v>
      </c>
      <c r="AV947" s="150" t="s">
        <v>85</v>
      </c>
      <c r="AW947" s="150" t="s">
        <v>33</v>
      </c>
      <c r="AX947" s="150" t="s">
        <v>77</v>
      </c>
      <c r="AY947" s="152" t="s">
        <v>236</v>
      </c>
    </row>
    <row r="948" spans="2:65" s="158" customFormat="1" x14ac:dyDescent="0.2">
      <c r="B948" s="157"/>
      <c r="D948" s="151" t="s">
        <v>244</v>
      </c>
      <c r="E948" s="159" t="s">
        <v>1</v>
      </c>
      <c r="F948" s="160" t="s">
        <v>253</v>
      </c>
      <c r="H948" s="161">
        <v>4.08</v>
      </c>
      <c r="I948" s="6"/>
      <c r="L948" s="157"/>
      <c r="M948" s="162"/>
      <c r="T948" s="163"/>
      <c r="AT948" s="159" t="s">
        <v>244</v>
      </c>
      <c r="AU948" s="159" t="s">
        <v>85</v>
      </c>
      <c r="AV948" s="158" t="s">
        <v>88</v>
      </c>
      <c r="AW948" s="158" t="s">
        <v>33</v>
      </c>
      <c r="AX948" s="158" t="s">
        <v>8</v>
      </c>
      <c r="AY948" s="159" t="s">
        <v>236</v>
      </c>
    </row>
    <row r="949" spans="2:65" s="25" customFormat="1" ht="33" customHeight="1" x14ac:dyDescent="0.2">
      <c r="B949" s="24"/>
      <c r="C949" s="137" t="s">
        <v>1545</v>
      </c>
      <c r="D949" s="137" t="s">
        <v>238</v>
      </c>
      <c r="E949" s="138" t="s">
        <v>1546</v>
      </c>
      <c r="F949" s="139" t="s">
        <v>1547</v>
      </c>
      <c r="G949" s="140" t="s">
        <v>300</v>
      </c>
      <c r="H949" s="141">
        <v>22.15</v>
      </c>
      <c r="I949" s="4"/>
      <c r="J949" s="142">
        <f>ROUND(I949*H949,0)</f>
        <v>0</v>
      </c>
      <c r="K949" s="139" t="s">
        <v>242</v>
      </c>
      <c r="L949" s="24"/>
      <c r="M949" s="143" t="s">
        <v>1</v>
      </c>
      <c r="N949" s="144" t="s">
        <v>42</v>
      </c>
      <c r="P949" s="145">
        <f>O949*H949</f>
        <v>0</v>
      </c>
      <c r="Q949" s="145">
        <v>6.0000000000000001E-3</v>
      </c>
      <c r="R949" s="145">
        <f>Q949*H949</f>
        <v>0.13289999999999999</v>
      </c>
      <c r="S949" s="145">
        <v>0</v>
      </c>
      <c r="T949" s="146">
        <f>S949*H949</f>
        <v>0</v>
      </c>
      <c r="AR949" s="147" t="s">
        <v>834</v>
      </c>
      <c r="AT949" s="147" t="s">
        <v>238</v>
      </c>
      <c r="AU949" s="147" t="s">
        <v>85</v>
      </c>
      <c r="AY949" s="12" t="s">
        <v>236</v>
      </c>
      <c r="BE949" s="148">
        <f>IF(N949="základní",J949,0)</f>
        <v>0</v>
      </c>
      <c r="BF949" s="148">
        <f>IF(N949="snížená",J949,0)</f>
        <v>0</v>
      </c>
      <c r="BG949" s="148">
        <f>IF(N949="zákl. přenesená",J949,0)</f>
        <v>0</v>
      </c>
      <c r="BH949" s="148">
        <f>IF(N949="sníž. přenesená",J949,0)</f>
        <v>0</v>
      </c>
      <c r="BI949" s="148">
        <f>IF(N949="nulová",J949,0)</f>
        <v>0</v>
      </c>
      <c r="BJ949" s="12" t="s">
        <v>8</v>
      </c>
      <c r="BK949" s="148">
        <f>ROUND(I949*H949,0)</f>
        <v>0</v>
      </c>
      <c r="BL949" s="12" t="s">
        <v>834</v>
      </c>
      <c r="BM949" s="147" t="s">
        <v>1548</v>
      </c>
    </row>
    <row r="950" spans="2:65" s="150" customFormat="1" x14ac:dyDescent="0.2">
      <c r="B950" s="149"/>
      <c r="D950" s="151" t="s">
        <v>244</v>
      </c>
      <c r="E950" s="152" t="s">
        <v>1</v>
      </c>
      <c r="F950" s="153" t="s">
        <v>1549</v>
      </c>
      <c r="H950" s="154">
        <v>20.399999999999999</v>
      </c>
      <c r="I950" s="5"/>
      <c r="L950" s="149"/>
      <c r="M950" s="155"/>
      <c r="T950" s="156"/>
      <c r="AT950" s="152" t="s">
        <v>244</v>
      </c>
      <c r="AU950" s="152" t="s">
        <v>85</v>
      </c>
      <c r="AV950" s="150" t="s">
        <v>85</v>
      </c>
      <c r="AW950" s="150" t="s">
        <v>33</v>
      </c>
      <c r="AX950" s="150" t="s">
        <v>77</v>
      </c>
      <c r="AY950" s="152" t="s">
        <v>236</v>
      </c>
    </row>
    <row r="951" spans="2:65" s="150" customFormat="1" x14ac:dyDescent="0.2">
      <c r="B951" s="149"/>
      <c r="D951" s="151" t="s">
        <v>244</v>
      </c>
      <c r="E951" s="152" t="s">
        <v>1</v>
      </c>
      <c r="F951" s="153" t="s">
        <v>1550</v>
      </c>
      <c r="H951" s="154">
        <v>1.75</v>
      </c>
      <c r="I951" s="5"/>
      <c r="L951" s="149"/>
      <c r="M951" s="155"/>
      <c r="T951" s="156"/>
      <c r="AT951" s="152" t="s">
        <v>244</v>
      </c>
      <c r="AU951" s="152" t="s">
        <v>85</v>
      </c>
      <c r="AV951" s="150" t="s">
        <v>85</v>
      </c>
      <c r="AW951" s="150" t="s">
        <v>33</v>
      </c>
      <c r="AX951" s="150" t="s">
        <v>77</v>
      </c>
      <c r="AY951" s="152" t="s">
        <v>236</v>
      </c>
    </row>
    <row r="952" spans="2:65" s="158" customFormat="1" x14ac:dyDescent="0.2">
      <c r="B952" s="157"/>
      <c r="D952" s="151" t="s">
        <v>244</v>
      </c>
      <c r="E952" s="159" t="s">
        <v>172</v>
      </c>
      <c r="F952" s="160" t="s">
        <v>253</v>
      </c>
      <c r="H952" s="161">
        <v>22.15</v>
      </c>
      <c r="I952" s="6"/>
      <c r="L952" s="157"/>
      <c r="M952" s="162"/>
      <c r="T952" s="163"/>
      <c r="AT952" s="159" t="s">
        <v>244</v>
      </c>
      <c r="AU952" s="159" t="s">
        <v>85</v>
      </c>
      <c r="AV952" s="158" t="s">
        <v>88</v>
      </c>
      <c r="AW952" s="158" t="s">
        <v>33</v>
      </c>
      <c r="AX952" s="158" t="s">
        <v>8</v>
      </c>
      <c r="AY952" s="159" t="s">
        <v>236</v>
      </c>
    </row>
    <row r="953" spans="2:65" s="25" customFormat="1" ht="16.5" customHeight="1" x14ac:dyDescent="0.2">
      <c r="B953" s="24"/>
      <c r="C953" s="164" t="s">
        <v>1551</v>
      </c>
      <c r="D953" s="164" t="s">
        <v>327</v>
      </c>
      <c r="E953" s="165" t="s">
        <v>1552</v>
      </c>
      <c r="F953" s="166" t="s">
        <v>1553</v>
      </c>
      <c r="G953" s="167" t="s">
        <v>300</v>
      </c>
      <c r="H953" s="168">
        <v>24.364999999999998</v>
      </c>
      <c r="I953" s="7"/>
      <c r="J953" s="169">
        <f>ROUND(I953*H953,0)</f>
        <v>0</v>
      </c>
      <c r="K953" s="166" t="s">
        <v>242</v>
      </c>
      <c r="L953" s="170"/>
      <c r="M953" s="171" t="s">
        <v>1</v>
      </c>
      <c r="N953" s="172" t="s">
        <v>42</v>
      </c>
      <c r="P953" s="145">
        <f>O953*H953</f>
        <v>0</v>
      </c>
      <c r="Q953" s="145">
        <v>1.18E-2</v>
      </c>
      <c r="R953" s="145">
        <f>Q953*H953</f>
        <v>0.28750699999999996</v>
      </c>
      <c r="S953" s="145">
        <v>0</v>
      </c>
      <c r="T953" s="146">
        <f>S953*H953</f>
        <v>0</v>
      </c>
      <c r="AR953" s="147" t="s">
        <v>851</v>
      </c>
      <c r="AT953" s="147" t="s">
        <v>327</v>
      </c>
      <c r="AU953" s="147" t="s">
        <v>85</v>
      </c>
      <c r="AY953" s="12" t="s">
        <v>236</v>
      </c>
      <c r="BE953" s="148">
        <f>IF(N953="základní",J953,0)</f>
        <v>0</v>
      </c>
      <c r="BF953" s="148">
        <f>IF(N953="snížená",J953,0)</f>
        <v>0</v>
      </c>
      <c r="BG953" s="148">
        <f>IF(N953="zákl. přenesená",J953,0)</f>
        <v>0</v>
      </c>
      <c r="BH953" s="148">
        <f>IF(N953="sníž. přenesená",J953,0)</f>
        <v>0</v>
      </c>
      <c r="BI953" s="148">
        <f>IF(N953="nulová",J953,0)</f>
        <v>0</v>
      </c>
      <c r="BJ953" s="12" t="s">
        <v>8</v>
      </c>
      <c r="BK953" s="148">
        <f>ROUND(I953*H953,0)</f>
        <v>0</v>
      </c>
      <c r="BL953" s="12" t="s">
        <v>834</v>
      </c>
      <c r="BM953" s="147" t="s">
        <v>1554</v>
      </c>
    </row>
    <row r="954" spans="2:65" s="150" customFormat="1" x14ac:dyDescent="0.2">
      <c r="B954" s="149"/>
      <c r="D954" s="151" t="s">
        <v>244</v>
      </c>
      <c r="E954" s="152" t="s">
        <v>1</v>
      </c>
      <c r="F954" s="153" t="s">
        <v>1555</v>
      </c>
      <c r="H954" s="154">
        <v>24.364999999999998</v>
      </c>
      <c r="I954" s="5"/>
      <c r="L954" s="149"/>
      <c r="M954" s="155"/>
      <c r="T954" s="156"/>
      <c r="AT954" s="152" t="s">
        <v>244</v>
      </c>
      <c r="AU954" s="152" t="s">
        <v>85</v>
      </c>
      <c r="AV954" s="150" t="s">
        <v>85</v>
      </c>
      <c r="AW954" s="150" t="s">
        <v>33</v>
      </c>
      <c r="AX954" s="150" t="s">
        <v>8</v>
      </c>
      <c r="AY954" s="152" t="s">
        <v>236</v>
      </c>
    </row>
    <row r="955" spans="2:65" s="25" customFormat="1" ht="24.2" customHeight="1" x14ac:dyDescent="0.2">
      <c r="B955" s="24"/>
      <c r="C955" s="137" t="s">
        <v>1556</v>
      </c>
      <c r="D955" s="137" t="s">
        <v>238</v>
      </c>
      <c r="E955" s="138" t="s">
        <v>1557</v>
      </c>
      <c r="F955" s="139" t="s">
        <v>1558</v>
      </c>
      <c r="G955" s="140" t="s">
        <v>262</v>
      </c>
      <c r="H955" s="141">
        <v>0.433</v>
      </c>
      <c r="I955" s="4"/>
      <c r="J955" s="142">
        <f>ROUND(I955*H955,0)</f>
        <v>0</v>
      </c>
      <c r="K955" s="139" t="s">
        <v>242</v>
      </c>
      <c r="L955" s="24"/>
      <c r="M955" s="143" t="s">
        <v>1</v>
      </c>
      <c r="N955" s="144" t="s">
        <v>42</v>
      </c>
      <c r="P955" s="145">
        <f>O955*H955</f>
        <v>0</v>
      </c>
      <c r="Q955" s="145">
        <v>0</v>
      </c>
      <c r="R955" s="145">
        <f>Q955*H955</f>
        <v>0</v>
      </c>
      <c r="S955" s="145">
        <v>0</v>
      </c>
      <c r="T955" s="146">
        <f>S955*H955</f>
        <v>0</v>
      </c>
      <c r="AR955" s="147" t="s">
        <v>834</v>
      </c>
      <c r="AT955" s="147" t="s">
        <v>238</v>
      </c>
      <c r="AU955" s="147" t="s">
        <v>85</v>
      </c>
      <c r="AY955" s="12" t="s">
        <v>236</v>
      </c>
      <c r="BE955" s="148">
        <f>IF(N955="základní",J955,0)</f>
        <v>0</v>
      </c>
      <c r="BF955" s="148">
        <f>IF(N955="snížená",J955,0)</f>
        <v>0</v>
      </c>
      <c r="BG955" s="148">
        <f>IF(N955="zákl. přenesená",J955,0)</f>
        <v>0</v>
      </c>
      <c r="BH955" s="148">
        <f>IF(N955="sníž. přenesená",J955,0)</f>
        <v>0</v>
      </c>
      <c r="BI955" s="148">
        <f>IF(N955="nulová",J955,0)</f>
        <v>0</v>
      </c>
      <c r="BJ955" s="12" t="s">
        <v>8</v>
      </c>
      <c r="BK955" s="148">
        <f>ROUND(I955*H955,0)</f>
        <v>0</v>
      </c>
      <c r="BL955" s="12" t="s">
        <v>834</v>
      </c>
      <c r="BM955" s="147" t="s">
        <v>1559</v>
      </c>
    </row>
    <row r="956" spans="2:65" s="126" customFormat="1" ht="22.9" customHeight="1" x14ac:dyDescent="0.2">
      <c r="B956" s="125"/>
      <c r="D956" s="127" t="s">
        <v>76</v>
      </c>
      <c r="E956" s="135" t="s">
        <v>1560</v>
      </c>
      <c r="F956" s="135" t="s">
        <v>1561</v>
      </c>
      <c r="I956" s="3"/>
      <c r="J956" s="136">
        <f>BK956</f>
        <v>0</v>
      </c>
      <c r="L956" s="125"/>
      <c r="M956" s="130"/>
      <c r="P956" s="131">
        <f>SUM(P957:P982)</f>
        <v>0</v>
      </c>
      <c r="R956" s="131">
        <f>SUM(R957:R982)</f>
        <v>3.3335501500000003E-2</v>
      </c>
      <c r="T956" s="132">
        <f>SUM(T957:T982)</f>
        <v>0</v>
      </c>
      <c r="AR956" s="127" t="s">
        <v>85</v>
      </c>
      <c r="AT956" s="133" t="s">
        <v>76</v>
      </c>
      <c r="AU956" s="133" t="s">
        <v>8</v>
      </c>
      <c r="AY956" s="127" t="s">
        <v>236</v>
      </c>
      <c r="BK956" s="134">
        <f>SUM(BK957:BK982)</f>
        <v>0</v>
      </c>
    </row>
    <row r="957" spans="2:65" s="25" customFormat="1" ht="24.2" customHeight="1" x14ac:dyDescent="0.2">
      <c r="B957" s="24"/>
      <c r="C957" s="137" t="s">
        <v>1562</v>
      </c>
      <c r="D957" s="137" t="s">
        <v>238</v>
      </c>
      <c r="E957" s="138" t="s">
        <v>1563</v>
      </c>
      <c r="F957" s="139" t="s">
        <v>1564</v>
      </c>
      <c r="G957" s="140" t="s">
        <v>300</v>
      </c>
      <c r="H957" s="141">
        <v>71.168000000000006</v>
      </c>
      <c r="I957" s="4"/>
      <c r="J957" s="142">
        <f>ROUND(I957*H957,0)</f>
        <v>0</v>
      </c>
      <c r="K957" s="139" t="s">
        <v>242</v>
      </c>
      <c r="L957" s="24"/>
      <c r="M957" s="143" t="s">
        <v>1</v>
      </c>
      <c r="N957" s="144" t="s">
        <v>42</v>
      </c>
      <c r="P957" s="145">
        <f>O957*H957</f>
        <v>0</v>
      </c>
      <c r="Q957" s="145">
        <v>7.4999999999999993E-5</v>
      </c>
      <c r="R957" s="145">
        <f>Q957*H957</f>
        <v>5.3375999999999996E-3</v>
      </c>
      <c r="S957" s="145">
        <v>0</v>
      </c>
      <c r="T957" s="146">
        <f>S957*H957</f>
        <v>0</v>
      </c>
      <c r="AR957" s="147" t="s">
        <v>834</v>
      </c>
      <c r="AT957" s="147" t="s">
        <v>238</v>
      </c>
      <c r="AU957" s="147" t="s">
        <v>85</v>
      </c>
      <c r="AY957" s="12" t="s">
        <v>236</v>
      </c>
      <c r="BE957" s="148">
        <f>IF(N957="základní",J957,0)</f>
        <v>0</v>
      </c>
      <c r="BF957" s="148">
        <f>IF(N957="snížená",J957,0)</f>
        <v>0</v>
      </c>
      <c r="BG957" s="148">
        <f>IF(N957="zákl. přenesená",J957,0)</f>
        <v>0</v>
      </c>
      <c r="BH957" s="148">
        <f>IF(N957="sníž. přenesená",J957,0)</f>
        <v>0</v>
      </c>
      <c r="BI957" s="148">
        <f>IF(N957="nulová",J957,0)</f>
        <v>0</v>
      </c>
      <c r="BJ957" s="12" t="s">
        <v>8</v>
      </c>
      <c r="BK957" s="148">
        <f>ROUND(I957*H957,0)</f>
        <v>0</v>
      </c>
      <c r="BL957" s="12" t="s">
        <v>834</v>
      </c>
      <c r="BM957" s="147" t="s">
        <v>1565</v>
      </c>
    </row>
    <row r="958" spans="2:65" s="150" customFormat="1" x14ac:dyDescent="0.2">
      <c r="B958" s="149"/>
      <c r="D958" s="151" t="s">
        <v>244</v>
      </c>
      <c r="E958" s="152" t="s">
        <v>1</v>
      </c>
      <c r="F958" s="153" t="s">
        <v>124</v>
      </c>
      <c r="H958" s="154">
        <v>71.168000000000006</v>
      </c>
      <c r="I958" s="5"/>
      <c r="L958" s="149"/>
      <c r="M958" s="155"/>
      <c r="T958" s="156"/>
      <c r="AT958" s="152" t="s">
        <v>244</v>
      </c>
      <c r="AU958" s="152" t="s">
        <v>85</v>
      </c>
      <c r="AV958" s="150" t="s">
        <v>85</v>
      </c>
      <c r="AW958" s="150" t="s">
        <v>33</v>
      </c>
      <c r="AX958" s="150" t="s">
        <v>8</v>
      </c>
      <c r="AY958" s="152" t="s">
        <v>236</v>
      </c>
    </row>
    <row r="959" spans="2:65" s="25" customFormat="1" ht="24.2" customHeight="1" x14ac:dyDescent="0.2">
      <c r="B959" s="24"/>
      <c r="C959" s="137" t="s">
        <v>1566</v>
      </c>
      <c r="D959" s="137" t="s">
        <v>238</v>
      </c>
      <c r="E959" s="138" t="s">
        <v>1567</v>
      </c>
      <c r="F959" s="139" t="s">
        <v>1568</v>
      </c>
      <c r="G959" s="140" t="s">
        <v>300</v>
      </c>
      <c r="H959" s="141">
        <v>71.168000000000006</v>
      </c>
      <c r="I959" s="4"/>
      <c r="J959" s="142">
        <f>ROUND(I959*H959,0)</f>
        <v>0</v>
      </c>
      <c r="K959" s="139" t="s">
        <v>242</v>
      </c>
      <c r="L959" s="24"/>
      <c r="M959" s="143" t="s">
        <v>1</v>
      </c>
      <c r="N959" s="144" t="s">
        <v>42</v>
      </c>
      <c r="P959" s="145">
        <f>O959*H959</f>
        <v>0</v>
      </c>
      <c r="Q959" s="145">
        <v>1.4999999999999999E-4</v>
      </c>
      <c r="R959" s="145">
        <f>Q959*H959</f>
        <v>1.0675199999999999E-2</v>
      </c>
      <c r="S959" s="145">
        <v>0</v>
      </c>
      <c r="T959" s="146">
        <f>S959*H959</f>
        <v>0</v>
      </c>
      <c r="AR959" s="147" t="s">
        <v>834</v>
      </c>
      <c r="AT959" s="147" t="s">
        <v>238</v>
      </c>
      <c r="AU959" s="147" t="s">
        <v>85</v>
      </c>
      <c r="AY959" s="12" t="s">
        <v>236</v>
      </c>
      <c r="BE959" s="148">
        <f>IF(N959="základní",J959,0)</f>
        <v>0</v>
      </c>
      <c r="BF959" s="148">
        <f>IF(N959="snížená",J959,0)</f>
        <v>0</v>
      </c>
      <c r="BG959" s="148">
        <f>IF(N959="zákl. přenesená",J959,0)</f>
        <v>0</v>
      </c>
      <c r="BH959" s="148">
        <f>IF(N959="sníž. přenesená",J959,0)</f>
        <v>0</v>
      </c>
      <c r="BI959" s="148">
        <f>IF(N959="nulová",J959,0)</f>
        <v>0</v>
      </c>
      <c r="BJ959" s="12" t="s">
        <v>8</v>
      </c>
      <c r="BK959" s="148">
        <f>ROUND(I959*H959,0)</f>
        <v>0</v>
      </c>
      <c r="BL959" s="12" t="s">
        <v>834</v>
      </c>
      <c r="BM959" s="147" t="s">
        <v>1569</v>
      </c>
    </row>
    <row r="960" spans="2:65" s="150" customFormat="1" x14ac:dyDescent="0.2">
      <c r="B960" s="149"/>
      <c r="D960" s="151" t="s">
        <v>244</v>
      </c>
      <c r="E960" s="152" t="s">
        <v>1</v>
      </c>
      <c r="F960" s="153" t="s">
        <v>124</v>
      </c>
      <c r="H960" s="154">
        <v>71.168000000000006</v>
      </c>
      <c r="I960" s="5"/>
      <c r="L960" s="149"/>
      <c r="M960" s="155"/>
      <c r="T960" s="156"/>
      <c r="AT960" s="152" t="s">
        <v>244</v>
      </c>
      <c r="AU960" s="152" t="s">
        <v>85</v>
      </c>
      <c r="AV960" s="150" t="s">
        <v>85</v>
      </c>
      <c r="AW960" s="150" t="s">
        <v>33</v>
      </c>
      <c r="AX960" s="150" t="s">
        <v>8</v>
      </c>
      <c r="AY960" s="152" t="s">
        <v>236</v>
      </c>
    </row>
    <row r="961" spans="2:65" s="25" customFormat="1" ht="16.5" customHeight="1" x14ac:dyDescent="0.2">
      <c r="B961" s="24"/>
      <c r="C961" s="137" t="s">
        <v>1570</v>
      </c>
      <c r="D961" s="137" t="s">
        <v>238</v>
      </c>
      <c r="E961" s="138" t="s">
        <v>1571</v>
      </c>
      <c r="F961" s="139" t="s">
        <v>1572</v>
      </c>
      <c r="G961" s="140" t="s">
        <v>300</v>
      </c>
      <c r="H961" s="141">
        <v>15.037000000000001</v>
      </c>
      <c r="I961" s="4"/>
      <c r="J961" s="142">
        <f>ROUND(I961*H961,0)</f>
        <v>0</v>
      </c>
      <c r="K961" s="139" t="s">
        <v>242</v>
      </c>
      <c r="L961" s="24"/>
      <c r="M961" s="143" t="s">
        <v>1</v>
      </c>
      <c r="N961" s="144" t="s">
        <v>42</v>
      </c>
      <c r="P961" s="145">
        <f>O961*H961</f>
        <v>0</v>
      </c>
      <c r="Q961" s="145">
        <v>6.7000000000000002E-5</v>
      </c>
      <c r="R961" s="145">
        <f>Q961*H961</f>
        <v>1.0074790000000001E-3</v>
      </c>
      <c r="S961" s="145">
        <v>0</v>
      </c>
      <c r="T961" s="146">
        <f>S961*H961</f>
        <v>0</v>
      </c>
      <c r="AR961" s="147" t="s">
        <v>834</v>
      </c>
      <c r="AT961" s="147" t="s">
        <v>238</v>
      </c>
      <c r="AU961" s="147" t="s">
        <v>85</v>
      </c>
      <c r="AY961" s="12" t="s">
        <v>236</v>
      </c>
      <c r="BE961" s="148">
        <f>IF(N961="základní",J961,0)</f>
        <v>0</v>
      </c>
      <c r="BF961" s="148">
        <f>IF(N961="snížená",J961,0)</f>
        <v>0</v>
      </c>
      <c r="BG961" s="148">
        <f>IF(N961="zákl. přenesená",J961,0)</f>
        <v>0</v>
      </c>
      <c r="BH961" s="148">
        <f>IF(N961="sníž. přenesená",J961,0)</f>
        <v>0</v>
      </c>
      <c r="BI961" s="148">
        <f>IF(N961="nulová",J961,0)</f>
        <v>0</v>
      </c>
      <c r="BJ961" s="12" t="s">
        <v>8</v>
      </c>
      <c r="BK961" s="148">
        <f>ROUND(I961*H961,0)</f>
        <v>0</v>
      </c>
      <c r="BL961" s="12" t="s">
        <v>834</v>
      </c>
      <c r="BM961" s="147" t="s">
        <v>1573</v>
      </c>
    </row>
    <row r="962" spans="2:65" s="150" customFormat="1" x14ac:dyDescent="0.2">
      <c r="B962" s="149"/>
      <c r="D962" s="151" t="s">
        <v>244</v>
      </c>
      <c r="E962" s="152" t="s">
        <v>1</v>
      </c>
      <c r="F962" s="153" t="s">
        <v>1574</v>
      </c>
      <c r="H962" s="154">
        <v>0.63900000000000001</v>
      </c>
      <c r="I962" s="5"/>
      <c r="L962" s="149"/>
      <c r="M962" s="155"/>
      <c r="T962" s="156"/>
      <c r="AT962" s="152" t="s">
        <v>244</v>
      </c>
      <c r="AU962" s="152" t="s">
        <v>85</v>
      </c>
      <c r="AV962" s="150" t="s">
        <v>85</v>
      </c>
      <c r="AW962" s="150" t="s">
        <v>33</v>
      </c>
      <c r="AX962" s="150" t="s">
        <v>77</v>
      </c>
      <c r="AY962" s="152" t="s">
        <v>236</v>
      </c>
    </row>
    <row r="963" spans="2:65" s="150" customFormat="1" x14ac:dyDescent="0.2">
      <c r="B963" s="149"/>
      <c r="D963" s="151" t="s">
        <v>244</v>
      </c>
      <c r="E963" s="152" t="s">
        <v>1</v>
      </c>
      <c r="F963" s="153" t="s">
        <v>1575</v>
      </c>
      <c r="H963" s="154">
        <v>7.5149999999999997</v>
      </c>
      <c r="I963" s="5"/>
      <c r="L963" s="149"/>
      <c r="M963" s="155"/>
      <c r="T963" s="156"/>
      <c r="AT963" s="152" t="s">
        <v>244</v>
      </c>
      <c r="AU963" s="152" t="s">
        <v>85</v>
      </c>
      <c r="AV963" s="150" t="s">
        <v>85</v>
      </c>
      <c r="AW963" s="150" t="s">
        <v>33</v>
      </c>
      <c r="AX963" s="150" t="s">
        <v>77</v>
      </c>
      <c r="AY963" s="152" t="s">
        <v>236</v>
      </c>
    </row>
    <row r="964" spans="2:65" s="150" customFormat="1" x14ac:dyDescent="0.2">
      <c r="B964" s="149"/>
      <c r="D964" s="151" t="s">
        <v>244</v>
      </c>
      <c r="E964" s="152" t="s">
        <v>1</v>
      </c>
      <c r="F964" s="153" t="s">
        <v>1576</v>
      </c>
      <c r="H964" s="154">
        <v>6.883</v>
      </c>
      <c r="I964" s="5"/>
      <c r="L964" s="149"/>
      <c r="M964" s="155"/>
      <c r="T964" s="156"/>
      <c r="AT964" s="152" t="s">
        <v>244</v>
      </c>
      <c r="AU964" s="152" t="s">
        <v>85</v>
      </c>
      <c r="AV964" s="150" t="s">
        <v>85</v>
      </c>
      <c r="AW964" s="150" t="s">
        <v>33</v>
      </c>
      <c r="AX964" s="150" t="s">
        <v>77</v>
      </c>
      <c r="AY964" s="152" t="s">
        <v>236</v>
      </c>
    </row>
    <row r="965" spans="2:65" s="158" customFormat="1" x14ac:dyDescent="0.2">
      <c r="B965" s="157"/>
      <c r="D965" s="151" t="s">
        <v>244</v>
      </c>
      <c r="E965" s="159" t="s">
        <v>1</v>
      </c>
      <c r="F965" s="160" t="s">
        <v>1410</v>
      </c>
      <c r="H965" s="161">
        <v>15.037000000000001</v>
      </c>
      <c r="I965" s="6"/>
      <c r="L965" s="157"/>
      <c r="M965" s="162"/>
      <c r="T965" s="163"/>
      <c r="AT965" s="159" t="s">
        <v>244</v>
      </c>
      <c r="AU965" s="159" t="s">
        <v>85</v>
      </c>
      <c r="AV965" s="158" t="s">
        <v>88</v>
      </c>
      <c r="AW965" s="158" t="s">
        <v>33</v>
      </c>
      <c r="AX965" s="158" t="s">
        <v>8</v>
      </c>
      <c r="AY965" s="159" t="s">
        <v>236</v>
      </c>
    </row>
    <row r="966" spans="2:65" s="25" customFormat="1" ht="24.2" customHeight="1" x14ac:dyDescent="0.2">
      <c r="B966" s="24"/>
      <c r="C966" s="137" t="s">
        <v>1577</v>
      </c>
      <c r="D966" s="137" t="s">
        <v>238</v>
      </c>
      <c r="E966" s="138" t="s">
        <v>1578</v>
      </c>
      <c r="F966" s="139" t="s">
        <v>1579</v>
      </c>
      <c r="G966" s="140" t="s">
        <v>300</v>
      </c>
      <c r="H966" s="141">
        <v>41.85</v>
      </c>
      <c r="I966" s="4"/>
      <c r="J966" s="142">
        <f>ROUND(I966*H966,0)</f>
        <v>0</v>
      </c>
      <c r="K966" s="139" t="s">
        <v>242</v>
      </c>
      <c r="L966" s="24"/>
      <c r="M966" s="143" t="s">
        <v>1</v>
      </c>
      <c r="N966" s="144" t="s">
        <v>42</v>
      </c>
      <c r="P966" s="145">
        <f>O966*H966</f>
        <v>0</v>
      </c>
      <c r="Q966" s="145">
        <v>1.4375E-4</v>
      </c>
      <c r="R966" s="145">
        <f>Q966*H966</f>
        <v>6.0159375000000005E-3</v>
      </c>
      <c r="S966" s="145">
        <v>0</v>
      </c>
      <c r="T966" s="146">
        <f>S966*H966</f>
        <v>0</v>
      </c>
      <c r="AR966" s="147" t="s">
        <v>834</v>
      </c>
      <c r="AT966" s="147" t="s">
        <v>238</v>
      </c>
      <c r="AU966" s="147" t="s">
        <v>85</v>
      </c>
      <c r="AY966" s="12" t="s">
        <v>236</v>
      </c>
      <c r="BE966" s="148">
        <f>IF(N966="základní",J966,0)</f>
        <v>0</v>
      </c>
      <c r="BF966" s="148">
        <f>IF(N966="snížená",J966,0)</f>
        <v>0</v>
      </c>
      <c r="BG966" s="148">
        <f>IF(N966="zákl. přenesená",J966,0)</f>
        <v>0</v>
      </c>
      <c r="BH966" s="148">
        <f>IF(N966="sníž. přenesená",J966,0)</f>
        <v>0</v>
      </c>
      <c r="BI966" s="148">
        <f>IF(N966="nulová",J966,0)</f>
        <v>0</v>
      </c>
      <c r="BJ966" s="12" t="s">
        <v>8</v>
      </c>
      <c r="BK966" s="148">
        <f>ROUND(I966*H966,0)</f>
        <v>0</v>
      </c>
      <c r="BL966" s="12" t="s">
        <v>834</v>
      </c>
      <c r="BM966" s="147" t="s">
        <v>1580</v>
      </c>
    </row>
    <row r="967" spans="2:65" s="150" customFormat="1" x14ac:dyDescent="0.2">
      <c r="B967" s="149"/>
      <c r="D967" s="151" t="s">
        <v>244</v>
      </c>
      <c r="E967" s="152" t="s">
        <v>1</v>
      </c>
      <c r="F967" s="153" t="s">
        <v>1581</v>
      </c>
      <c r="H967" s="154">
        <v>11.098000000000001</v>
      </c>
      <c r="I967" s="5"/>
      <c r="L967" s="149"/>
      <c r="M967" s="155"/>
      <c r="T967" s="156"/>
      <c r="AT967" s="152" t="s">
        <v>244</v>
      </c>
      <c r="AU967" s="152" t="s">
        <v>85</v>
      </c>
      <c r="AV967" s="150" t="s">
        <v>85</v>
      </c>
      <c r="AW967" s="150" t="s">
        <v>33</v>
      </c>
      <c r="AX967" s="150" t="s">
        <v>77</v>
      </c>
      <c r="AY967" s="152" t="s">
        <v>236</v>
      </c>
    </row>
    <row r="968" spans="2:65" s="150" customFormat="1" x14ac:dyDescent="0.2">
      <c r="B968" s="149"/>
      <c r="D968" s="151" t="s">
        <v>244</v>
      </c>
      <c r="E968" s="152" t="s">
        <v>1</v>
      </c>
      <c r="F968" s="153" t="s">
        <v>1582</v>
      </c>
      <c r="H968" s="154">
        <v>0.52</v>
      </c>
      <c r="I968" s="5"/>
      <c r="L968" s="149"/>
      <c r="M968" s="155"/>
      <c r="T968" s="156"/>
      <c r="AT968" s="152" t="s">
        <v>244</v>
      </c>
      <c r="AU968" s="152" t="s">
        <v>85</v>
      </c>
      <c r="AV968" s="150" t="s">
        <v>85</v>
      </c>
      <c r="AW968" s="150" t="s">
        <v>33</v>
      </c>
      <c r="AX968" s="150" t="s">
        <v>77</v>
      </c>
      <c r="AY968" s="152" t="s">
        <v>236</v>
      </c>
    </row>
    <row r="969" spans="2:65" s="150" customFormat="1" x14ac:dyDescent="0.2">
      <c r="B969" s="149"/>
      <c r="D969" s="151" t="s">
        <v>244</v>
      </c>
      <c r="E969" s="152" t="s">
        <v>1</v>
      </c>
      <c r="F969" s="153" t="s">
        <v>1583</v>
      </c>
      <c r="H969" s="154">
        <v>0.24</v>
      </c>
      <c r="I969" s="5"/>
      <c r="L969" s="149"/>
      <c r="M969" s="155"/>
      <c r="T969" s="156"/>
      <c r="AT969" s="152" t="s">
        <v>244</v>
      </c>
      <c r="AU969" s="152" t="s">
        <v>85</v>
      </c>
      <c r="AV969" s="150" t="s">
        <v>85</v>
      </c>
      <c r="AW969" s="150" t="s">
        <v>33</v>
      </c>
      <c r="AX969" s="150" t="s">
        <v>77</v>
      </c>
      <c r="AY969" s="152" t="s">
        <v>236</v>
      </c>
    </row>
    <row r="970" spans="2:65" s="158" customFormat="1" x14ac:dyDescent="0.2">
      <c r="B970" s="157"/>
      <c r="D970" s="151" t="s">
        <v>244</v>
      </c>
      <c r="E970" s="159" t="s">
        <v>1</v>
      </c>
      <c r="F970" s="160" t="s">
        <v>1407</v>
      </c>
      <c r="H970" s="161">
        <v>11.858000000000001</v>
      </c>
      <c r="I970" s="6"/>
      <c r="L970" s="157"/>
      <c r="M970" s="162"/>
      <c r="T970" s="163"/>
      <c r="AT970" s="159" t="s">
        <v>244</v>
      </c>
      <c r="AU970" s="159" t="s">
        <v>85</v>
      </c>
      <c r="AV970" s="158" t="s">
        <v>88</v>
      </c>
      <c r="AW970" s="158" t="s">
        <v>33</v>
      </c>
      <c r="AX970" s="158" t="s">
        <v>77</v>
      </c>
      <c r="AY970" s="159" t="s">
        <v>236</v>
      </c>
    </row>
    <row r="971" spans="2:65" s="150" customFormat="1" x14ac:dyDescent="0.2">
      <c r="B971" s="149"/>
      <c r="D971" s="151" t="s">
        <v>244</v>
      </c>
      <c r="E971" s="152" t="s">
        <v>1</v>
      </c>
      <c r="F971" s="153" t="s">
        <v>1574</v>
      </c>
      <c r="H971" s="154">
        <v>0.63900000000000001</v>
      </c>
      <c r="I971" s="5"/>
      <c r="L971" s="149"/>
      <c r="M971" s="155"/>
      <c r="T971" s="156"/>
      <c r="AT971" s="152" t="s">
        <v>244</v>
      </c>
      <c r="AU971" s="152" t="s">
        <v>85</v>
      </c>
      <c r="AV971" s="150" t="s">
        <v>85</v>
      </c>
      <c r="AW971" s="150" t="s">
        <v>33</v>
      </c>
      <c r="AX971" s="150" t="s">
        <v>77</v>
      </c>
      <c r="AY971" s="152" t="s">
        <v>236</v>
      </c>
    </row>
    <row r="972" spans="2:65" s="150" customFormat="1" x14ac:dyDescent="0.2">
      <c r="B972" s="149"/>
      <c r="D972" s="151" t="s">
        <v>244</v>
      </c>
      <c r="E972" s="152" t="s">
        <v>1</v>
      </c>
      <c r="F972" s="153" t="s">
        <v>1575</v>
      </c>
      <c r="H972" s="154">
        <v>7.5149999999999997</v>
      </c>
      <c r="I972" s="5"/>
      <c r="L972" s="149"/>
      <c r="M972" s="155"/>
      <c r="T972" s="156"/>
      <c r="AT972" s="152" t="s">
        <v>244</v>
      </c>
      <c r="AU972" s="152" t="s">
        <v>85</v>
      </c>
      <c r="AV972" s="150" t="s">
        <v>85</v>
      </c>
      <c r="AW972" s="150" t="s">
        <v>33</v>
      </c>
      <c r="AX972" s="150" t="s">
        <v>77</v>
      </c>
      <c r="AY972" s="152" t="s">
        <v>236</v>
      </c>
    </row>
    <row r="973" spans="2:65" s="150" customFormat="1" x14ac:dyDescent="0.2">
      <c r="B973" s="149"/>
      <c r="D973" s="151" t="s">
        <v>244</v>
      </c>
      <c r="E973" s="152" t="s">
        <v>1</v>
      </c>
      <c r="F973" s="153" t="s">
        <v>1576</v>
      </c>
      <c r="H973" s="154">
        <v>6.883</v>
      </c>
      <c r="I973" s="5"/>
      <c r="L973" s="149"/>
      <c r="M973" s="155"/>
      <c r="T973" s="156"/>
      <c r="AT973" s="152" t="s">
        <v>244</v>
      </c>
      <c r="AU973" s="152" t="s">
        <v>85</v>
      </c>
      <c r="AV973" s="150" t="s">
        <v>85</v>
      </c>
      <c r="AW973" s="150" t="s">
        <v>33</v>
      </c>
      <c r="AX973" s="150" t="s">
        <v>77</v>
      </c>
      <c r="AY973" s="152" t="s">
        <v>236</v>
      </c>
    </row>
    <row r="974" spans="2:65" s="158" customFormat="1" x14ac:dyDescent="0.2">
      <c r="B974" s="157"/>
      <c r="D974" s="151" t="s">
        <v>244</v>
      </c>
      <c r="E974" s="159" t="s">
        <v>1</v>
      </c>
      <c r="F974" s="160" t="s">
        <v>1410</v>
      </c>
      <c r="H974" s="161">
        <v>15.037000000000001</v>
      </c>
      <c r="I974" s="6"/>
      <c r="L974" s="157"/>
      <c r="M974" s="162"/>
      <c r="T974" s="163"/>
      <c r="AT974" s="159" t="s">
        <v>244</v>
      </c>
      <c r="AU974" s="159" t="s">
        <v>85</v>
      </c>
      <c r="AV974" s="158" t="s">
        <v>88</v>
      </c>
      <c r="AW974" s="158" t="s">
        <v>33</v>
      </c>
      <c r="AX974" s="158" t="s">
        <v>77</v>
      </c>
      <c r="AY974" s="159" t="s">
        <v>236</v>
      </c>
    </row>
    <row r="975" spans="2:65" s="150" customFormat="1" x14ac:dyDescent="0.2">
      <c r="B975" s="149"/>
      <c r="D975" s="151" t="s">
        <v>244</v>
      </c>
      <c r="E975" s="152" t="s">
        <v>1</v>
      </c>
      <c r="F975" s="153" t="s">
        <v>1584</v>
      </c>
      <c r="H975" s="154">
        <v>11.4</v>
      </c>
      <c r="I975" s="5"/>
      <c r="L975" s="149"/>
      <c r="M975" s="155"/>
      <c r="T975" s="156"/>
      <c r="AT975" s="152" t="s">
        <v>244</v>
      </c>
      <c r="AU975" s="152" t="s">
        <v>85</v>
      </c>
      <c r="AV975" s="150" t="s">
        <v>85</v>
      </c>
      <c r="AW975" s="150" t="s">
        <v>33</v>
      </c>
      <c r="AX975" s="150" t="s">
        <v>77</v>
      </c>
      <c r="AY975" s="152" t="s">
        <v>236</v>
      </c>
    </row>
    <row r="976" spans="2:65" s="150" customFormat="1" x14ac:dyDescent="0.2">
      <c r="B976" s="149"/>
      <c r="D976" s="151" t="s">
        <v>244</v>
      </c>
      <c r="E976" s="152" t="s">
        <v>1</v>
      </c>
      <c r="F976" s="153" t="s">
        <v>1585</v>
      </c>
      <c r="H976" s="154">
        <v>3.5550000000000002</v>
      </c>
      <c r="I976" s="5"/>
      <c r="L976" s="149"/>
      <c r="M976" s="155"/>
      <c r="T976" s="156"/>
      <c r="AT976" s="152" t="s">
        <v>244</v>
      </c>
      <c r="AU976" s="152" t="s">
        <v>85</v>
      </c>
      <c r="AV976" s="150" t="s">
        <v>85</v>
      </c>
      <c r="AW976" s="150" t="s">
        <v>33</v>
      </c>
      <c r="AX976" s="150" t="s">
        <v>77</v>
      </c>
      <c r="AY976" s="152" t="s">
        <v>236</v>
      </c>
    </row>
    <row r="977" spans="2:65" s="158" customFormat="1" x14ac:dyDescent="0.2">
      <c r="B977" s="157"/>
      <c r="D977" s="151" t="s">
        <v>244</v>
      </c>
      <c r="E977" s="159" t="s">
        <v>1</v>
      </c>
      <c r="F977" s="160" t="s">
        <v>253</v>
      </c>
      <c r="H977" s="161">
        <v>14.955</v>
      </c>
      <c r="I977" s="6"/>
      <c r="L977" s="157"/>
      <c r="M977" s="162"/>
      <c r="T977" s="163"/>
      <c r="AT977" s="159" t="s">
        <v>244</v>
      </c>
      <c r="AU977" s="159" t="s">
        <v>85</v>
      </c>
      <c r="AV977" s="158" t="s">
        <v>88</v>
      </c>
      <c r="AW977" s="158" t="s">
        <v>33</v>
      </c>
      <c r="AX977" s="158" t="s">
        <v>77</v>
      </c>
      <c r="AY977" s="159" t="s">
        <v>236</v>
      </c>
    </row>
    <row r="978" spans="2:65" s="174" customFormat="1" x14ac:dyDescent="0.2">
      <c r="B978" s="173"/>
      <c r="D978" s="151" t="s">
        <v>244</v>
      </c>
      <c r="E978" s="175" t="s">
        <v>187</v>
      </c>
      <c r="F978" s="176" t="s">
        <v>371</v>
      </c>
      <c r="H978" s="177">
        <v>41.85</v>
      </c>
      <c r="I978" s="8"/>
      <c r="L978" s="173"/>
      <c r="M978" s="178"/>
      <c r="T978" s="179"/>
      <c r="AT978" s="175" t="s">
        <v>244</v>
      </c>
      <c r="AU978" s="175" t="s">
        <v>85</v>
      </c>
      <c r="AV978" s="174" t="s">
        <v>91</v>
      </c>
      <c r="AW978" s="174" t="s">
        <v>33</v>
      </c>
      <c r="AX978" s="174" t="s">
        <v>8</v>
      </c>
      <c r="AY978" s="175" t="s">
        <v>236</v>
      </c>
    </row>
    <row r="979" spans="2:65" s="25" customFormat="1" ht="24.2" customHeight="1" x14ac:dyDescent="0.2">
      <c r="B979" s="24"/>
      <c r="C979" s="137" t="s">
        <v>1586</v>
      </c>
      <c r="D979" s="137" t="s">
        <v>238</v>
      </c>
      <c r="E979" s="138" t="s">
        <v>1587</v>
      </c>
      <c r="F979" s="139" t="s">
        <v>1588</v>
      </c>
      <c r="G979" s="140" t="s">
        <v>300</v>
      </c>
      <c r="H979" s="141">
        <v>41.85</v>
      </c>
      <c r="I979" s="4"/>
      <c r="J979" s="142">
        <f>ROUND(I979*H979,0)</f>
        <v>0</v>
      </c>
      <c r="K979" s="139" t="s">
        <v>242</v>
      </c>
      <c r="L979" s="24"/>
      <c r="M979" s="143" t="s">
        <v>1</v>
      </c>
      <c r="N979" s="144" t="s">
        <v>42</v>
      </c>
      <c r="P979" s="145">
        <f>O979*H979</f>
        <v>0</v>
      </c>
      <c r="Q979" s="145">
        <v>1.2305000000000001E-4</v>
      </c>
      <c r="R979" s="145">
        <f>Q979*H979</f>
        <v>5.1496425000000009E-3</v>
      </c>
      <c r="S979" s="145">
        <v>0</v>
      </c>
      <c r="T979" s="146">
        <f>S979*H979</f>
        <v>0</v>
      </c>
      <c r="AR979" s="147" t="s">
        <v>834</v>
      </c>
      <c r="AT979" s="147" t="s">
        <v>238</v>
      </c>
      <c r="AU979" s="147" t="s">
        <v>85</v>
      </c>
      <c r="AY979" s="12" t="s">
        <v>236</v>
      </c>
      <c r="BE979" s="148">
        <f>IF(N979="základní",J979,0)</f>
        <v>0</v>
      </c>
      <c r="BF979" s="148">
        <f>IF(N979="snížená",J979,0)</f>
        <v>0</v>
      </c>
      <c r="BG979" s="148">
        <f>IF(N979="zákl. přenesená",J979,0)</f>
        <v>0</v>
      </c>
      <c r="BH979" s="148">
        <f>IF(N979="sníž. přenesená",J979,0)</f>
        <v>0</v>
      </c>
      <c r="BI979" s="148">
        <f>IF(N979="nulová",J979,0)</f>
        <v>0</v>
      </c>
      <c r="BJ979" s="12" t="s">
        <v>8</v>
      </c>
      <c r="BK979" s="148">
        <f>ROUND(I979*H979,0)</f>
        <v>0</v>
      </c>
      <c r="BL979" s="12" t="s">
        <v>834</v>
      </c>
      <c r="BM979" s="147" t="s">
        <v>1589</v>
      </c>
    </row>
    <row r="980" spans="2:65" s="150" customFormat="1" x14ac:dyDescent="0.2">
      <c r="B980" s="149"/>
      <c r="D980" s="151" t="s">
        <v>244</v>
      </c>
      <c r="E980" s="152" t="s">
        <v>1</v>
      </c>
      <c r="F980" s="153" t="s">
        <v>187</v>
      </c>
      <c r="H980" s="154">
        <v>41.85</v>
      </c>
      <c r="I980" s="5"/>
      <c r="L980" s="149"/>
      <c r="M980" s="155"/>
      <c r="T980" s="156"/>
      <c r="AT980" s="152" t="s">
        <v>244</v>
      </c>
      <c r="AU980" s="152" t="s">
        <v>85</v>
      </c>
      <c r="AV980" s="150" t="s">
        <v>85</v>
      </c>
      <c r="AW980" s="150" t="s">
        <v>33</v>
      </c>
      <c r="AX980" s="150" t="s">
        <v>8</v>
      </c>
      <c r="AY980" s="152" t="s">
        <v>236</v>
      </c>
    </row>
    <row r="981" spans="2:65" s="25" customFormat="1" ht="24.2" customHeight="1" x14ac:dyDescent="0.2">
      <c r="B981" s="24"/>
      <c r="C981" s="137" t="s">
        <v>1590</v>
      </c>
      <c r="D981" s="137" t="s">
        <v>238</v>
      </c>
      <c r="E981" s="138" t="s">
        <v>1591</v>
      </c>
      <c r="F981" s="139" t="s">
        <v>1592</v>
      </c>
      <c r="G981" s="140" t="s">
        <v>300</v>
      </c>
      <c r="H981" s="141">
        <v>41.85</v>
      </c>
      <c r="I981" s="4"/>
      <c r="J981" s="142">
        <f>ROUND(I981*H981,0)</f>
        <v>0</v>
      </c>
      <c r="K981" s="139" t="s">
        <v>242</v>
      </c>
      <c r="L981" s="24"/>
      <c r="M981" s="143" t="s">
        <v>1</v>
      </c>
      <c r="N981" s="144" t="s">
        <v>42</v>
      </c>
      <c r="P981" s="145">
        <f>O981*H981</f>
        <v>0</v>
      </c>
      <c r="Q981" s="145">
        <v>1.2305000000000001E-4</v>
      </c>
      <c r="R981" s="145">
        <f>Q981*H981</f>
        <v>5.1496425000000009E-3</v>
      </c>
      <c r="S981" s="145">
        <v>0</v>
      </c>
      <c r="T981" s="146">
        <f>S981*H981</f>
        <v>0</v>
      </c>
      <c r="AR981" s="147" t="s">
        <v>834</v>
      </c>
      <c r="AT981" s="147" t="s">
        <v>238</v>
      </c>
      <c r="AU981" s="147" t="s">
        <v>85</v>
      </c>
      <c r="AY981" s="12" t="s">
        <v>236</v>
      </c>
      <c r="BE981" s="148">
        <f>IF(N981="základní",J981,0)</f>
        <v>0</v>
      </c>
      <c r="BF981" s="148">
        <f>IF(N981="snížená",J981,0)</f>
        <v>0</v>
      </c>
      <c r="BG981" s="148">
        <f>IF(N981="zákl. přenesená",J981,0)</f>
        <v>0</v>
      </c>
      <c r="BH981" s="148">
        <f>IF(N981="sníž. přenesená",J981,0)</f>
        <v>0</v>
      </c>
      <c r="BI981" s="148">
        <f>IF(N981="nulová",J981,0)</f>
        <v>0</v>
      </c>
      <c r="BJ981" s="12" t="s">
        <v>8</v>
      </c>
      <c r="BK981" s="148">
        <f>ROUND(I981*H981,0)</f>
        <v>0</v>
      </c>
      <c r="BL981" s="12" t="s">
        <v>834</v>
      </c>
      <c r="BM981" s="147" t="s">
        <v>1593</v>
      </c>
    </row>
    <row r="982" spans="2:65" s="150" customFormat="1" x14ac:dyDescent="0.2">
      <c r="B982" s="149"/>
      <c r="D982" s="151" t="s">
        <v>244</v>
      </c>
      <c r="E982" s="152" t="s">
        <v>1</v>
      </c>
      <c r="F982" s="153" t="s">
        <v>187</v>
      </c>
      <c r="H982" s="154">
        <v>41.85</v>
      </c>
      <c r="L982" s="149"/>
      <c r="M982" s="180"/>
      <c r="N982" s="181"/>
      <c r="O982" s="181"/>
      <c r="P982" s="181"/>
      <c r="Q982" s="181"/>
      <c r="R982" s="181"/>
      <c r="S982" s="181"/>
      <c r="T982" s="182"/>
      <c r="AT982" s="152" t="s">
        <v>244</v>
      </c>
      <c r="AU982" s="152" t="s">
        <v>85</v>
      </c>
      <c r="AV982" s="150" t="s">
        <v>85</v>
      </c>
      <c r="AW982" s="150" t="s">
        <v>33</v>
      </c>
      <c r="AX982" s="150" t="s">
        <v>8</v>
      </c>
      <c r="AY982" s="152" t="s">
        <v>236</v>
      </c>
    </row>
    <row r="983" spans="2:65" s="25" customFormat="1" ht="6.95" customHeight="1" x14ac:dyDescent="0.2">
      <c r="B983" s="37"/>
      <c r="C983" s="38"/>
      <c r="D983" s="38"/>
      <c r="E983" s="38"/>
      <c r="F983" s="38"/>
      <c r="G983" s="38"/>
      <c r="H983" s="38"/>
      <c r="I983" s="38"/>
      <c r="J983" s="38"/>
      <c r="K983" s="38"/>
      <c r="L983" s="24"/>
    </row>
  </sheetData>
  <sheetProtection algorithmName="SHA-512" hashValue="QR2PAKQEfTnc5Q5hMYoZTOUja1WDOaqis2Gwzaz7z8HTA8khQJsHGtkRlTdXPQO7INkB4VAu8enO/n3VQbuW1w==" saltValue="YklF/+XZVD3eezLptHHMlQ==" spinCount="100000" sheet="1" objects="1" scenarios="1"/>
  <autoFilter ref="C138:K982"/>
  <mergeCells count="9">
    <mergeCell ref="E87:H87"/>
    <mergeCell ref="E129:H129"/>
    <mergeCell ref="E131:H13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273"/>
  <sheetViews>
    <sheetView showGridLines="0" workbookViewId="0">
      <selection activeCell="I276" sqref="I276"/>
    </sheetView>
  </sheetViews>
  <sheetFormatPr defaultRowHeight="11.25" x14ac:dyDescent="0.2"/>
  <cols>
    <col min="1" max="1" width="8.33203125" style="11" customWidth="1"/>
    <col min="2" max="2" width="1.1640625" style="11" customWidth="1"/>
    <col min="3" max="3" width="4.1640625" style="11" customWidth="1"/>
    <col min="4" max="4" width="4.33203125" style="11" customWidth="1"/>
    <col min="5" max="5" width="17.1640625" style="11" customWidth="1"/>
    <col min="6" max="6" width="50.83203125" style="11" customWidth="1"/>
    <col min="7" max="7" width="7.5" style="11" customWidth="1"/>
    <col min="8" max="8" width="14" style="11" customWidth="1"/>
    <col min="9" max="9" width="15.83203125" style="11" customWidth="1"/>
    <col min="10" max="11" width="22.33203125" style="11" customWidth="1"/>
    <col min="12" max="12" width="9.33203125" style="11" customWidth="1"/>
    <col min="13" max="13" width="10.83203125" style="11" hidden="1" customWidth="1"/>
    <col min="14" max="14" width="9.33203125" style="11" hidden="1"/>
    <col min="15" max="20" width="14.1640625" style="11" hidden="1" customWidth="1"/>
    <col min="21" max="21" width="16.33203125" style="11" hidden="1" customWidth="1"/>
    <col min="22" max="22" width="12.33203125" style="11" customWidth="1"/>
    <col min="23" max="23" width="16.33203125" style="11" customWidth="1"/>
    <col min="24" max="24" width="12.33203125" style="11" customWidth="1"/>
    <col min="25" max="25" width="15" style="11" customWidth="1"/>
    <col min="26" max="26" width="11" style="11" customWidth="1"/>
    <col min="27" max="27" width="15" style="11" customWidth="1"/>
    <col min="28" max="28" width="16.33203125" style="11" customWidth="1"/>
    <col min="29" max="29" width="11" style="11" customWidth="1"/>
    <col min="30" max="30" width="15" style="11" customWidth="1"/>
    <col min="31" max="31" width="16.33203125" style="11" customWidth="1"/>
    <col min="32" max="43" width="9.33203125" style="11"/>
    <col min="44" max="65" width="9.33203125" style="11" hidden="1"/>
    <col min="66" max="16384" width="9.33203125" style="11"/>
  </cols>
  <sheetData>
    <row r="2" spans="2:46" ht="36.950000000000003" customHeight="1" x14ac:dyDescent="0.2">
      <c r="L2" s="198" t="s">
        <v>5</v>
      </c>
      <c r="M2" s="199"/>
      <c r="N2" s="199"/>
      <c r="O2" s="199"/>
      <c r="P2" s="199"/>
      <c r="Q2" s="199"/>
      <c r="R2" s="199"/>
      <c r="S2" s="199"/>
      <c r="T2" s="199"/>
      <c r="U2" s="199"/>
      <c r="V2" s="199"/>
      <c r="AT2" s="12" t="s">
        <v>87</v>
      </c>
    </row>
    <row r="3" spans="2:46" ht="6.95" customHeight="1" x14ac:dyDescent="0.2">
      <c r="B3" s="13"/>
      <c r="C3" s="14"/>
      <c r="D3" s="14"/>
      <c r="E3" s="14"/>
      <c r="F3" s="14"/>
      <c r="G3" s="14"/>
      <c r="H3" s="14"/>
      <c r="I3" s="14"/>
      <c r="J3" s="14"/>
      <c r="K3" s="14"/>
      <c r="L3" s="15"/>
      <c r="AT3" s="12" t="s">
        <v>85</v>
      </c>
    </row>
    <row r="4" spans="2:46" ht="24.95" customHeight="1" x14ac:dyDescent="0.2">
      <c r="B4" s="15"/>
      <c r="D4" s="16" t="s">
        <v>106</v>
      </c>
      <c r="L4" s="15"/>
      <c r="M4" s="83" t="s">
        <v>11</v>
      </c>
      <c r="AT4" s="12" t="s">
        <v>3</v>
      </c>
    </row>
    <row r="5" spans="2:46" ht="6.95" customHeight="1" x14ac:dyDescent="0.2">
      <c r="B5" s="15"/>
      <c r="L5" s="15"/>
    </row>
    <row r="6" spans="2:46" ht="12" customHeight="1" x14ac:dyDescent="0.2">
      <c r="B6" s="15"/>
      <c r="D6" s="21" t="s">
        <v>17</v>
      </c>
      <c r="L6" s="15"/>
    </row>
    <row r="7" spans="2:46" ht="16.5" customHeight="1" x14ac:dyDescent="0.2">
      <c r="B7" s="15"/>
      <c r="E7" s="238" t="str">
        <f>'Rekapitulace stavby'!K6</f>
        <v>Generální oprava a úprava pavilonu nosorožců - ZHODNOCENÍ</v>
      </c>
      <c r="F7" s="239"/>
      <c r="G7" s="239"/>
      <c r="H7" s="239"/>
      <c r="L7" s="15"/>
    </row>
    <row r="8" spans="2:46" s="25" customFormat="1" ht="12" customHeight="1" x14ac:dyDescent="0.2">
      <c r="B8" s="24"/>
      <c r="D8" s="21" t="s">
        <v>119</v>
      </c>
      <c r="L8" s="24"/>
    </row>
    <row r="9" spans="2:46" s="25" customFormat="1" ht="16.5" customHeight="1" x14ac:dyDescent="0.2">
      <c r="B9" s="24"/>
      <c r="E9" s="223" t="s">
        <v>1594</v>
      </c>
      <c r="F9" s="237"/>
      <c r="G9" s="237"/>
      <c r="H9" s="237"/>
      <c r="L9" s="24"/>
    </row>
    <row r="10" spans="2:46" s="25" customFormat="1" x14ac:dyDescent="0.2">
      <c r="B10" s="24"/>
      <c r="L10" s="24"/>
    </row>
    <row r="11" spans="2:46" s="25" customFormat="1" ht="12" customHeight="1" x14ac:dyDescent="0.2">
      <c r="B11" s="24"/>
      <c r="D11" s="21" t="s">
        <v>19</v>
      </c>
      <c r="F11" s="22" t="s">
        <v>1</v>
      </c>
      <c r="I11" s="21" t="s">
        <v>20</v>
      </c>
      <c r="J11" s="22" t="s">
        <v>1</v>
      </c>
      <c r="L11" s="24"/>
    </row>
    <row r="12" spans="2:46" s="25" customFormat="1" ht="12" customHeight="1" x14ac:dyDescent="0.2">
      <c r="B12" s="24"/>
      <c r="D12" s="21" t="s">
        <v>21</v>
      </c>
      <c r="F12" s="22" t="s">
        <v>1595</v>
      </c>
      <c r="I12" s="21" t="s">
        <v>23</v>
      </c>
      <c r="J12" s="84" t="str">
        <f>'Rekapitulace stavby'!AN8</f>
        <v>1. 12. 2022</v>
      </c>
      <c r="L12" s="24"/>
    </row>
    <row r="13" spans="2:46" s="25" customFormat="1" ht="10.9" customHeight="1" x14ac:dyDescent="0.2">
      <c r="B13" s="24"/>
      <c r="L13" s="24"/>
    </row>
    <row r="14" spans="2:46" s="25" customFormat="1" ht="12" customHeight="1" x14ac:dyDescent="0.2">
      <c r="B14" s="24"/>
      <c r="D14" s="21" t="s">
        <v>25</v>
      </c>
      <c r="I14" s="21" t="s">
        <v>26</v>
      </c>
      <c r="J14" s="22" t="str">
        <f>IF('Rekapitulace stavby'!AN10="","",'Rekapitulace stavby'!AN10)</f>
        <v/>
      </c>
      <c r="L14" s="24"/>
    </row>
    <row r="15" spans="2:46" s="25" customFormat="1" ht="18" customHeight="1" x14ac:dyDescent="0.2">
      <c r="B15" s="24"/>
      <c r="E15" s="22" t="str">
        <f>IF('Rekapitulace stavby'!E11="","",'Rekapitulace stavby'!E11)</f>
        <v>ZOO Dvůr Králové a.s., Štefánikova 1029, D.K.n.L.</v>
      </c>
      <c r="I15" s="21" t="s">
        <v>28</v>
      </c>
      <c r="J15" s="22" t="str">
        <f>IF('Rekapitulace stavby'!AN11="","",'Rekapitulace stavby'!AN11)</f>
        <v/>
      </c>
      <c r="L15" s="24"/>
    </row>
    <row r="16" spans="2:46" s="25" customFormat="1" ht="6.95" customHeight="1" x14ac:dyDescent="0.2">
      <c r="B16" s="24"/>
      <c r="L16" s="24"/>
    </row>
    <row r="17" spans="2:12" s="25" customFormat="1" ht="12" customHeight="1" x14ac:dyDescent="0.2">
      <c r="B17" s="24"/>
      <c r="D17" s="21" t="s">
        <v>29</v>
      </c>
      <c r="I17" s="21" t="s">
        <v>26</v>
      </c>
      <c r="J17" s="1" t="str">
        <f>'Rekapitulace stavby'!AN13</f>
        <v>Vyplň údaj</v>
      </c>
      <c r="L17" s="24"/>
    </row>
    <row r="18" spans="2:12" s="25" customFormat="1" ht="18" customHeight="1" x14ac:dyDescent="0.2">
      <c r="B18" s="24"/>
      <c r="E18" s="240" t="str">
        <f>'Rekapitulace stavby'!E14</f>
        <v>Vyplň údaj</v>
      </c>
      <c r="F18" s="241"/>
      <c r="G18" s="241"/>
      <c r="H18" s="241"/>
      <c r="I18" s="21" t="s">
        <v>28</v>
      </c>
      <c r="J18" s="1" t="str">
        <f>'Rekapitulace stavby'!AN14</f>
        <v>Vyplň údaj</v>
      </c>
      <c r="L18" s="24"/>
    </row>
    <row r="19" spans="2:12" s="25" customFormat="1" ht="6.95" customHeight="1" x14ac:dyDescent="0.2">
      <c r="B19" s="24"/>
      <c r="L19" s="24"/>
    </row>
    <row r="20" spans="2:12" s="25" customFormat="1" ht="12" customHeight="1" x14ac:dyDescent="0.2">
      <c r="B20" s="24"/>
      <c r="D20" s="21" t="s">
        <v>31</v>
      </c>
      <c r="I20" s="21" t="s">
        <v>26</v>
      </c>
      <c r="J20" s="22" t="str">
        <f>IF('Rekapitulace stavby'!AN16="","",'Rekapitulace stavby'!AN16)</f>
        <v/>
      </c>
      <c r="L20" s="24"/>
    </row>
    <row r="21" spans="2:12" s="25" customFormat="1" ht="18" customHeight="1" x14ac:dyDescent="0.2">
      <c r="B21" s="24"/>
      <c r="E21" s="22" t="str">
        <f>IF('Rekapitulace stavby'!E17="","",'Rekapitulace stavby'!E17)</f>
        <v>Projektis DK s r.o., Legionářská 562, D.K.n.L.</v>
      </c>
      <c r="I21" s="21" t="s">
        <v>28</v>
      </c>
      <c r="J21" s="22" t="str">
        <f>IF('Rekapitulace stavby'!AN17="","",'Rekapitulace stavby'!AN17)</f>
        <v/>
      </c>
      <c r="L21" s="24"/>
    </row>
    <row r="22" spans="2:12" s="25" customFormat="1" ht="6.95" customHeight="1" x14ac:dyDescent="0.2">
      <c r="B22" s="24"/>
      <c r="L22" s="24"/>
    </row>
    <row r="23" spans="2:12" s="25" customFormat="1" ht="12" customHeight="1" x14ac:dyDescent="0.2">
      <c r="B23" s="24"/>
      <c r="D23" s="21" t="s">
        <v>34</v>
      </c>
      <c r="I23" s="21" t="s">
        <v>26</v>
      </c>
      <c r="J23" s="22" t="str">
        <f>IF('Rekapitulace stavby'!AN19="","",'Rekapitulace stavby'!AN19)</f>
        <v/>
      </c>
      <c r="L23" s="24"/>
    </row>
    <row r="24" spans="2:12" s="25" customFormat="1" ht="18" customHeight="1" x14ac:dyDescent="0.2">
      <c r="B24" s="24"/>
      <c r="E24" s="22" t="str">
        <f>IF('Rekapitulace stavby'!E20="","",'Rekapitulace stavby'!E20)</f>
        <v>ing. V. Švehla</v>
      </c>
      <c r="I24" s="21" t="s">
        <v>28</v>
      </c>
      <c r="J24" s="22" t="str">
        <f>IF('Rekapitulace stavby'!AN20="","",'Rekapitulace stavby'!AN20)</f>
        <v/>
      </c>
      <c r="L24" s="24"/>
    </row>
    <row r="25" spans="2:12" s="25" customFormat="1" ht="6.95" customHeight="1" x14ac:dyDescent="0.2">
      <c r="B25" s="24"/>
      <c r="L25" s="24"/>
    </row>
    <row r="26" spans="2:12" s="25" customFormat="1" ht="12" customHeight="1" x14ac:dyDescent="0.2">
      <c r="B26" s="24"/>
      <c r="D26" s="21" t="s">
        <v>36</v>
      </c>
      <c r="L26" s="24"/>
    </row>
    <row r="27" spans="2:12" s="86" customFormat="1" ht="16.5" customHeight="1" x14ac:dyDescent="0.2">
      <c r="B27" s="85"/>
      <c r="E27" s="214" t="s">
        <v>1</v>
      </c>
      <c r="F27" s="214"/>
      <c r="G27" s="214"/>
      <c r="H27" s="214"/>
      <c r="L27" s="85"/>
    </row>
    <row r="28" spans="2:12" s="25" customFormat="1" ht="6.95" customHeight="1" x14ac:dyDescent="0.2">
      <c r="B28" s="24"/>
      <c r="L28" s="24"/>
    </row>
    <row r="29" spans="2:12" s="25" customFormat="1" ht="6.95" customHeight="1" x14ac:dyDescent="0.2">
      <c r="B29" s="24"/>
      <c r="D29" s="47"/>
      <c r="E29" s="47"/>
      <c r="F29" s="47"/>
      <c r="G29" s="47"/>
      <c r="H29" s="47"/>
      <c r="I29" s="47"/>
      <c r="J29" s="47"/>
      <c r="K29" s="47"/>
      <c r="L29" s="24"/>
    </row>
    <row r="30" spans="2:12" s="25" customFormat="1" ht="25.35" customHeight="1" x14ac:dyDescent="0.2">
      <c r="B30" s="24"/>
      <c r="D30" s="88" t="s">
        <v>37</v>
      </c>
      <c r="J30" s="89">
        <f>ROUND(J139, 0)</f>
        <v>0</v>
      </c>
      <c r="L30" s="24"/>
    </row>
    <row r="31" spans="2:12" s="25" customFormat="1" ht="6.95" customHeight="1" x14ac:dyDescent="0.2">
      <c r="B31" s="24"/>
      <c r="D31" s="47"/>
      <c r="E31" s="47"/>
      <c r="F31" s="47"/>
      <c r="G31" s="47"/>
      <c r="H31" s="47"/>
      <c r="I31" s="47"/>
      <c r="J31" s="47"/>
      <c r="K31" s="47"/>
      <c r="L31" s="24"/>
    </row>
    <row r="32" spans="2:12" s="25" customFormat="1" ht="14.45" customHeight="1" x14ac:dyDescent="0.2">
      <c r="B32" s="24"/>
      <c r="F32" s="90" t="s">
        <v>39</v>
      </c>
      <c r="I32" s="90" t="s">
        <v>38</v>
      </c>
      <c r="J32" s="90" t="s">
        <v>40</v>
      </c>
      <c r="L32" s="24"/>
    </row>
    <row r="33" spans="2:12" s="25" customFormat="1" ht="14.45" customHeight="1" x14ac:dyDescent="0.2">
      <c r="B33" s="24"/>
      <c r="D33" s="91" t="s">
        <v>41</v>
      </c>
      <c r="E33" s="21" t="s">
        <v>42</v>
      </c>
      <c r="F33" s="92">
        <f>ROUND((SUM(BE139:BE272)),  0)</f>
        <v>0</v>
      </c>
      <c r="I33" s="93">
        <v>0.21</v>
      </c>
      <c r="J33" s="92">
        <f>ROUND(((SUM(BE139:BE272))*I33),  0)</f>
        <v>0</v>
      </c>
      <c r="L33" s="24"/>
    </row>
    <row r="34" spans="2:12" s="25" customFormat="1" ht="14.45" customHeight="1" x14ac:dyDescent="0.2">
      <c r="B34" s="24"/>
      <c r="E34" s="21" t="s">
        <v>43</v>
      </c>
      <c r="F34" s="92">
        <f>ROUND((SUM(BF139:BF272)),  0)</f>
        <v>0</v>
      </c>
      <c r="I34" s="93">
        <v>0.15</v>
      </c>
      <c r="J34" s="92">
        <f>ROUND(((SUM(BF139:BF272))*I34),  0)</f>
        <v>0</v>
      </c>
      <c r="L34" s="24"/>
    </row>
    <row r="35" spans="2:12" s="25" customFormat="1" ht="14.45" hidden="1" customHeight="1" x14ac:dyDescent="0.2">
      <c r="B35" s="24"/>
      <c r="E35" s="21" t="s">
        <v>44</v>
      </c>
      <c r="F35" s="92">
        <f>ROUND((SUM(BG139:BG272)),  0)</f>
        <v>0</v>
      </c>
      <c r="I35" s="93">
        <v>0.21</v>
      </c>
      <c r="J35" s="92">
        <f>0</f>
        <v>0</v>
      </c>
      <c r="L35" s="24"/>
    </row>
    <row r="36" spans="2:12" s="25" customFormat="1" ht="14.45" hidden="1" customHeight="1" x14ac:dyDescent="0.2">
      <c r="B36" s="24"/>
      <c r="E36" s="21" t="s">
        <v>45</v>
      </c>
      <c r="F36" s="92">
        <f>ROUND((SUM(BH139:BH272)),  0)</f>
        <v>0</v>
      </c>
      <c r="I36" s="93">
        <v>0.15</v>
      </c>
      <c r="J36" s="92">
        <f>0</f>
        <v>0</v>
      </c>
      <c r="L36" s="24"/>
    </row>
    <row r="37" spans="2:12" s="25" customFormat="1" ht="14.45" hidden="1" customHeight="1" x14ac:dyDescent="0.2">
      <c r="B37" s="24"/>
      <c r="E37" s="21" t="s">
        <v>46</v>
      </c>
      <c r="F37" s="92">
        <f>ROUND((SUM(BI139:BI272)),  0)</f>
        <v>0</v>
      </c>
      <c r="I37" s="93">
        <v>0</v>
      </c>
      <c r="J37" s="92">
        <f>0</f>
        <v>0</v>
      </c>
      <c r="L37" s="24"/>
    </row>
    <row r="38" spans="2:12" s="25" customFormat="1" ht="6.95" customHeight="1" x14ac:dyDescent="0.2">
      <c r="B38" s="24"/>
      <c r="L38" s="24"/>
    </row>
    <row r="39" spans="2:12" s="25" customFormat="1" ht="25.35" customHeight="1" x14ac:dyDescent="0.2">
      <c r="B39" s="24"/>
      <c r="C39" s="94"/>
      <c r="D39" s="95" t="s">
        <v>47</v>
      </c>
      <c r="E39" s="50"/>
      <c r="F39" s="50"/>
      <c r="G39" s="96" t="s">
        <v>48</v>
      </c>
      <c r="H39" s="97" t="s">
        <v>49</v>
      </c>
      <c r="I39" s="50"/>
      <c r="J39" s="98">
        <f>SUM(J30:J37)</f>
        <v>0</v>
      </c>
      <c r="K39" s="99"/>
      <c r="L39" s="24"/>
    </row>
    <row r="40" spans="2:12" s="25" customFormat="1" ht="14.45" customHeight="1" x14ac:dyDescent="0.2">
      <c r="B40" s="24"/>
      <c r="L40" s="24"/>
    </row>
    <row r="41" spans="2:12" ht="14.45" customHeight="1" x14ac:dyDescent="0.2">
      <c r="B41" s="15"/>
      <c r="L41" s="15"/>
    </row>
    <row r="42" spans="2:12" ht="14.45" customHeight="1" x14ac:dyDescent="0.2">
      <c r="B42" s="15"/>
      <c r="L42" s="15"/>
    </row>
    <row r="43" spans="2:12" ht="14.45" customHeight="1" x14ac:dyDescent="0.2">
      <c r="B43" s="15"/>
      <c r="L43" s="15"/>
    </row>
    <row r="44" spans="2:12" ht="14.45" customHeight="1" x14ac:dyDescent="0.2">
      <c r="B44" s="15"/>
      <c r="L44" s="15"/>
    </row>
    <row r="45" spans="2:12" ht="14.45" customHeight="1" x14ac:dyDescent="0.2">
      <c r="B45" s="15"/>
      <c r="L45" s="15"/>
    </row>
    <row r="46" spans="2:12" ht="14.45" customHeight="1" x14ac:dyDescent="0.2">
      <c r="B46" s="15"/>
      <c r="L46" s="15"/>
    </row>
    <row r="47" spans="2:12" ht="14.45" customHeight="1" x14ac:dyDescent="0.2">
      <c r="B47" s="15"/>
      <c r="L47" s="15"/>
    </row>
    <row r="48" spans="2:12" ht="14.45" customHeight="1" x14ac:dyDescent="0.2">
      <c r="B48" s="15"/>
      <c r="L48" s="15"/>
    </row>
    <row r="49" spans="2:12" ht="14.45" customHeight="1" x14ac:dyDescent="0.2">
      <c r="B49" s="15"/>
      <c r="L49" s="15"/>
    </row>
    <row r="50" spans="2:12" s="25" customFormat="1" ht="14.45" customHeight="1" x14ac:dyDescent="0.2">
      <c r="B50" s="24"/>
      <c r="D50" s="34" t="s">
        <v>50</v>
      </c>
      <c r="E50" s="35"/>
      <c r="F50" s="35"/>
      <c r="G50" s="34" t="s">
        <v>51</v>
      </c>
      <c r="H50" s="35"/>
      <c r="I50" s="35"/>
      <c r="J50" s="35"/>
      <c r="K50" s="35"/>
      <c r="L50" s="24"/>
    </row>
    <row r="51" spans="2:12" x14ac:dyDescent="0.2">
      <c r="B51" s="15"/>
      <c r="L51" s="15"/>
    </row>
    <row r="52" spans="2:12" x14ac:dyDescent="0.2">
      <c r="B52" s="15"/>
      <c r="L52" s="15"/>
    </row>
    <row r="53" spans="2:12" x14ac:dyDescent="0.2">
      <c r="B53" s="15"/>
      <c r="L53" s="15"/>
    </row>
    <row r="54" spans="2:12" x14ac:dyDescent="0.2">
      <c r="B54" s="15"/>
      <c r="L54" s="15"/>
    </row>
    <row r="55" spans="2:12" x14ac:dyDescent="0.2">
      <c r="B55" s="15"/>
      <c r="L55" s="15"/>
    </row>
    <row r="56" spans="2:12" x14ac:dyDescent="0.2">
      <c r="B56" s="15"/>
      <c r="L56" s="15"/>
    </row>
    <row r="57" spans="2:12" x14ac:dyDescent="0.2">
      <c r="B57" s="15"/>
      <c r="L57" s="15"/>
    </row>
    <row r="58" spans="2:12" x14ac:dyDescent="0.2">
      <c r="B58" s="15"/>
      <c r="L58" s="15"/>
    </row>
    <row r="59" spans="2:12" x14ac:dyDescent="0.2">
      <c r="B59" s="15"/>
      <c r="L59" s="15"/>
    </row>
    <row r="60" spans="2:12" x14ac:dyDescent="0.2">
      <c r="B60" s="15"/>
      <c r="L60" s="15"/>
    </row>
    <row r="61" spans="2:12" s="25" customFormat="1" ht="12.75" x14ac:dyDescent="0.2">
      <c r="B61" s="24"/>
      <c r="D61" s="36" t="s">
        <v>52</v>
      </c>
      <c r="E61" s="27"/>
      <c r="F61" s="100" t="s">
        <v>53</v>
      </c>
      <c r="G61" s="36" t="s">
        <v>52</v>
      </c>
      <c r="H61" s="27"/>
      <c r="I61" s="27"/>
      <c r="J61" s="101" t="s">
        <v>53</v>
      </c>
      <c r="K61" s="27"/>
      <c r="L61" s="24"/>
    </row>
    <row r="62" spans="2:12" x14ac:dyDescent="0.2">
      <c r="B62" s="15"/>
      <c r="L62" s="15"/>
    </row>
    <row r="63" spans="2:12" x14ac:dyDescent="0.2">
      <c r="B63" s="15"/>
      <c r="L63" s="15"/>
    </row>
    <row r="64" spans="2:12" x14ac:dyDescent="0.2">
      <c r="B64" s="15"/>
      <c r="L64" s="15"/>
    </row>
    <row r="65" spans="2:12" s="25" customFormat="1" ht="12.75" x14ac:dyDescent="0.2">
      <c r="B65" s="24"/>
      <c r="D65" s="34" t="s">
        <v>54</v>
      </c>
      <c r="E65" s="35"/>
      <c r="F65" s="35"/>
      <c r="G65" s="34" t="s">
        <v>55</v>
      </c>
      <c r="H65" s="35"/>
      <c r="I65" s="35"/>
      <c r="J65" s="35"/>
      <c r="K65" s="35"/>
      <c r="L65" s="24"/>
    </row>
    <row r="66" spans="2:12" x14ac:dyDescent="0.2">
      <c r="B66" s="15"/>
      <c r="L66" s="15"/>
    </row>
    <row r="67" spans="2:12" x14ac:dyDescent="0.2">
      <c r="B67" s="15"/>
      <c r="L67" s="15"/>
    </row>
    <row r="68" spans="2:12" x14ac:dyDescent="0.2">
      <c r="B68" s="15"/>
      <c r="L68" s="15"/>
    </row>
    <row r="69" spans="2:12" x14ac:dyDescent="0.2">
      <c r="B69" s="15"/>
      <c r="L69" s="15"/>
    </row>
    <row r="70" spans="2:12" x14ac:dyDescent="0.2">
      <c r="B70" s="15"/>
      <c r="L70" s="15"/>
    </row>
    <row r="71" spans="2:12" x14ac:dyDescent="0.2">
      <c r="B71" s="15"/>
      <c r="L71" s="15"/>
    </row>
    <row r="72" spans="2:12" x14ac:dyDescent="0.2">
      <c r="B72" s="15"/>
      <c r="L72" s="15"/>
    </row>
    <row r="73" spans="2:12" x14ac:dyDescent="0.2">
      <c r="B73" s="15"/>
      <c r="L73" s="15"/>
    </row>
    <row r="74" spans="2:12" x14ac:dyDescent="0.2">
      <c r="B74" s="15"/>
      <c r="L74" s="15"/>
    </row>
    <row r="75" spans="2:12" x14ac:dyDescent="0.2">
      <c r="B75" s="15"/>
      <c r="L75" s="15"/>
    </row>
    <row r="76" spans="2:12" s="25" customFormat="1" ht="12.75" x14ac:dyDescent="0.2">
      <c r="B76" s="24"/>
      <c r="D76" s="36" t="s">
        <v>52</v>
      </c>
      <c r="E76" s="27"/>
      <c r="F76" s="100" t="s">
        <v>53</v>
      </c>
      <c r="G76" s="36" t="s">
        <v>52</v>
      </c>
      <c r="H76" s="27"/>
      <c r="I76" s="27"/>
      <c r="J76" s="101" t="s">
        <v>53</v>
      </c>
      <c r="K76" s="27"/>
      <c r="L76" s="24"/>
    </row>
    <row r="77" spans="2:12" s="25" customFormat="1" ht="14.45" customHeight="1" x14ac:dyDescent="0.2">
      <c r="B77" s="37"/>
      <c r="C77" s="38"/>
      <c r="D77" s="38"/>
      <c r="E77" s="38"/>
      <c r="F77" s="38"/>
      <c r="G77" s="38"/>
      <c r="H77" s="38"/>
      <c r="I77" s="38"/>
      <c r="J77" s="38"/>
      <c r="K77" s="38"/>
      <c r="L77" s="24"/>
    </row>
    <row r="81" spans="2:47" s="25" customFormat="1" ht="6.95" customHeight="1" x14ac:dyDescent="0.2">
      <c r="B81" s="39"/>
      <c r="C81" s="40"/>
      <c r="D81" s="40"/>
      <c r="E81" s="40"/>
      <c r="F81" s="40"/>
      <c r="G81" s="40"/>
      <c r="H81" s="40"/>
      <c r="I81" s="40"/>
      <c r="J81" s="40"/>
      <c r="K81" s="40"/>
      <c r="L81" s="24"/>
    </row>
    <row r="82" spans="2:47" s="25" customFormat="1" ht="24.95" customHeight="1" x14ac:dyDescent="0.2">
      <c r="B82" s="24"/>
      <c r="C82" s="16" t="s">
        <v>193</v>
      </c>
      <c r="L82" s="24"/>
    </row>
    <row r="83" spans="2:47" s="25" customFormat="1" ht="6.95" customHeight="1" x14ac:dyDescent="0.2">
      <c r="B83" s="24"/>
      <c r="L83" s="24"/>
    </row>
    <row r="84" spans="2:47" s="25" customFormat="1" ht="12" customHeight="1" x14ac:dyDescent="0.2">
      <c r="B84" s="24"/>
      <c r="C84" s="21" t="s">
        <v>17</v>
      </c>
      <c r="L84" s="24"/>
    </row>
    <row r="85" spans="2:47" s="25" customFormat="1" ht="16.5" customHeight="1" x14ac:dyDescent="0.2">
      <c r="B85" s="24"/>
      <c r="E85" s="238" t="str">
        <f>E7</f>
        <v>Generální oprava a úprava pavilonu nosorožců - ZHODNOCENÍ</v>
      </c>
      <c r="F85" s="239"/>
      <c r="G85" s="239"/>
      <c r="H85" s="239"/>
      <c r="L85" s="24"/>
    </row>
    <row r="86" spans="2:47" s="25" customFormat="1" ht="12" customHeight="1" x14ac:dyDescent="0.2">
      <c r="B86" s="24"/>
      <c r="C86" s="21" t="s">
        <v>119</v>
      </c>
      <c r="L86" s="24"/>
    </row>
    <row r="87" spans="2:47" s="25" customFormat="1" ht="16.5" customHeight="1" x14ac:dyDescent="0.2">
      <c r="B87" s="24"/>
      <c r="E87" s="223" t="str">
        <f>E9</f>
        <v>2 - SO 01 - Silnoproud a slaboproud - zhodnocení</v>
      </c>
      <c r="F87" s="237"/>
      <c r="G87" s="237"/>
      <c r="H87" s="237"/>
      <c r="L87" s="24"/>
    </row>
    <row r="88" spans="2:47" s="25" customFormat="1" ht="6.95" customHeight="1" x14ac:dyDescent="0.2">
      <c r="B88" s="24"/>
      <c r="L88" s="24"/>
    </row>
    <row r="89" spans="2:47" s="25" customFormat="1" ht="12" customHeight="1" x14ac:dyDescent="0.2">
      <c r="B89" s="24"/>
      <c r="C89" s="21" t="s">
        <v>21</v>
      </c>
      <c r="F89" s="22" t="str">
        <f>F12</f>
        <v xml:space="preserve"> </v>
      </c>
      <c r="I89" s="21" t="s">
        <v>23</v>
      </c>
      <c r="J89" s="84" t="str">
        <f>IF(J12="","",J12)</f>
        <v>1. 12. 2022</v>
      </c>
      <c r="L89" s="24"/>
    </row>
    <row r="90" spans="2:47" s="25" customFormat="1" ht="6.95" customHeight="1" x14ac:dyDescent="0.2">
      <c r="B90" s="24"/>
      <c r="L90" s="24"/>
    </row>
    <row r="91" spans="2:47" s="25" customFormat="1" ht="40.15" customHeight="1" x14ac:dyDescent="0.2">
      <c r="B91" s="24"/>
      <c r="C91" s="21" t="s">
        <v>25</v>
      </c>
      <c r="F91" s="22" t="str">
        <f>E15</f>
        <v>ZOO Dvůr Králové a.s., Štefánikova 1029, D.K.n.L.</v>
      </c>
      <c r="I91" s="21" t="s">
        <v>31</v>
      </c>
      <c r="J91" s="102" t="str">
        <f>E21</f>
        <v>Projektis DK s r.o., Legionářská 562, D.K.n.L.</v>
      </c>
      <c r="L91" s="24"/>
    </row>
    <row r="92" spans="2:47" s="25" customFormat="1" ht="15.2" customHeight="1" x14ac:dyDescent="0.2">
      <c r="B92" s="24"/>
      <c r="C92" s="21" t="s">
        <v>29</v>
      </c>
      <c r="F92" s="22" t="str">
        <f>IF(E18="","",E18)</f>
        <v>Vyplň údaj</v>
      </c>
      <c r="I92" s="21" t="s">
        <v>34</v>
      </c>
      <c r="J92" s="102" t="str">
        <f>E24</f>
        <v>ing. V. Švehla</v>
      </c>
      <c r="L92" s="24"/>
    </row>
    <row r="93" spans="2:47" s="25" customFormat="1" ht="10.35" customHeight="1" x14ac:dyDescent="0.2">
      <c r="B93" s="24"/>
      <c r="L93" s="24"/>
    </row>
    <row r="94" spans="2:47" s="25" customFormat="1" ht="29.25" customHeight="1" x14ac:dyDescent="0.2">
      <c r="B94" s="24"/>
      <c r="C94" s="103" t="s">
        <v>194</v>
      </c>
      <c r="D94" s="94"/>
      <c r="E94" s="94"/>
      <c r="F94" s="94"/>
      <c r="G94" s="94"/>
      <c r="H94" s="94"/>
      <c r="I94" s="94"/>
      <c r="J94" s="104" t="s">
        <v>195</v>
      </c>
      <c r="K94" s="94"/>
      <c r="L94" s="24"/>
    </row>
    <row r="95" spans="2:47" s="25" customFormat="1" ht="10.35" customHeight="1" x14ac:dyDescent="0.2">
      <c r="B95" s="24"/>
      <c r="L95" s="24"/>
    </row>
    <row r="96" spans="2:47" s="25" customFormat="1" ht="22.9" customHeight="1" x14ac:dyDescent="0.2">
      <c r="B96" s="24"/>
      <c r="C96" s="105" t="s">
        <v>196</v>
      </c>
      <c r="J96" s="89">
        <f>J139</f>
        <v>0</v>
      </c>
      <c r="L96" s="24"/>
      <c r="AU96" s="12" t="s">
        <v>197</v>
      </c>
    </row>
    <row r="97" spans="2:12" s="107" customFormat="1" ht="24.95" customHeight="1" x14ac:dyDescent="0.2">
      <c r="B97" s="106"/>
      <c r="D97" s="108" t="s">
        <v>1596</v>
      </c>
      <c r="E97" s="109"/>
      <c r="F97" s="109"/>
      <c r="G97" s="109"/>
      <c r="H97" s="109"/>
      <c r="I97" s="109"/>
      <c r="J97" s="110">
        <f>J140</f>
        <v>0</v>
      </c>
      <c r="L97" s="106"/>
    </row>
    <row r="98" spans="2:12" s="112" customFormat="1" ht="19.899999999999999" customHeight="1" x14ac:dyDescent="0.2">
      <c r="B98" s="111"/>
      <c r="D98" s="113" t="s">
        <v>1597</v>
      </c>
      <c r="E98" s="114"/>
      <c r="F98" s="114"/>
      <c r="G98" s="114"/>
      <c r="H98" s="114"/>
      <c r="I98" s="114"/>
      <c r="J98" s="115">
        <f>J141</f>
        <v>0</v>
      </c>
      <c r="L98" s="111"/>
    </row>
    <row r="99" spans="2:12" s="112" customFormat="1" ht="14.85" customHeight="1" x14ac:dyDescent="0.2">
      <c r="B99" s="111"/>
      <c r="D99" s="113" t="s">
        <v>1598</v>
      </c>
      <c r="E99" s="114"/>
      <c r="F99" s="114"/>
      <c r="G99" s="114"/>
      <c r="H99" s="114"/>
      <c r="I99" s="114"/>
      <c r="J99" s="115">
        <f>J142</f>
        <v>0</v>
      </c>
      <c r="L99" s="111"/>
    </row>
    <row r="100" spans="2:12" s="112" customFormat="1" ht="14.85" customHeight="1" x14ac:dyDescent="0.2">
      <c r="B100" s="111"/>
      <c r="D100" s="113" t="s">
        <v>1599</v>
      </c>
      <c r="E100" s="114"/>
      <c r="F100" s="114"/>
      <c r="G100" s="114"/>
      <c r="H100" s="114"/>
      <c r="I100" s="114"/>
      <c r="J100" s="115">
        <f>J150</f>
        <v>0</v>
      </c>
      <c r="L100" s="111"/>
    </row>
    <row r="101" spans="2:12" s="112" customFormat="1" ht="14.85" customHeight="1" x14ac:dyDescent="0.2">
      <c r="B101" s="111"/>
      <c r="D101" s="113" t="s">
        <v>1600</v>
      </c>
      <c r="E101" s="114"/>
      <c r="F101" s="114"/>
      <c r="G101" s="114"/>
      <c r="H101" s="114"/>
      <c r="I101" s="114"/>
      <c r="J101" s="115">
        <f>J156</f>
        <v>0</v>
      </c>
      <c r="L101" s="111"/>
    </row>
    <row r="102" spans="2:12" s="112" customFormat="1" ht="14.85" customHeight="1" x14ac:dyDescent="0.2">
      <c r="B102" s="111"/>
      <c r="D102" s="113" t="s">
        <v>1601</v>
      </c>
      <c r="E102" s="114"/>
      <c r="F102" s="114"/>
      <c r="G102" s="114"/>
      <c r="H102" s="114"/>
      <c r="I102" s="114"/>
      <c r="J102" s="115">
        <f>J167</f>
        <v>0</v>
      </c>
      <c r="L102" s="111"/>
    </row>
    <row r="103" spans="2:12" s="112" customFormat="1" ht="14.85" customHeight="1" x14ac:dyDescent="0.2">
      <c r="B103" s="111"/>
      <c r="D103" s="113" t="s">
        <v>1602</v>
      </c>
      <c r="E103" s="114"/>
      <c r="F103" s="114"/>
      <c r="G103" s="114"/>
      <c r="H103" s="114"/>
      <c r="I103" s="114"/>
      <c r="J103" s="115">
        <f>J173</f>
        <v>0</v>
      </c>
      <c r="L103" s="111"/>
    </row>
    <row r="104" spans="2:12" s="112" customFormat="1" ht="14.85" customHeight="1" x14ac:dyDescent="0.2">
      <c r="B104" s="111"/>
      <c r="D104" s="113" t="s">
        <v>1603</v>
      </c>
      <c r="E104" s="114"/>
      <c r="F104" s="114"/>
      <c r="G104" s="114"/>
      <c r="H104" s="114"/>
      <c r="I104" s="114"/>
      <c r="J104" s="115">
        <f>J181</f>
        <v>0</v>
      </c>
      <c r="L104" s="111"/>
    </row>
    <row r="105" spans="2:12" s="112" customFormat="1" ht="14.85" customHeight="1" x14ac:dyDescent="0.2">
      <c r="B105" s="111"/>
      <c r="D105" s="113" t="s">
        <v>1604</v>
      </c>
      <c r="E105" s="114"/>
      <c r="F105" s="114"/>
      <c r="G105" s="114"/>
      <c r="H105" s="114"/>
      <c r="I105" s="114"/>
      <c r="J105" s="115">
        <f>J196</f>
        <v>0</v>
      </c>
      <c r="L105" s="111"/>
    </row>
    <row r="106" spans="2:12" s="112" customFormat="1" ht="14.85" customHeight="1" x14ac:dyDescent="0.2">
      <c r="B106" s="111"/>
      <c r="D106" s="113" t="s">
        <v>1604</v>
      </c>
      <c r="E106" s="114"/>
      <c r="F106" s="114"/>
      <c r="G106" s="114"/>
      <c r="H106" s="114"/>
      <c r="I106" s="114"/>
      <c r="J106" s="115">
        <f>J201</f>
        <v>0</v>
      </c>
      <c r="L106" s="111"/>
    </row>
    <row r="107" spans="2:12" s="112" customFormat="1" ht="19.899999999999999" customHeight="1" x14ac:dyDescent="0.2">
      <c r="B107" s="111"/>
      <c r="D107" s="113" t="s">
        <v>1605</v>
      </c>
      <c r="E107" s="114"/>
      <c r="F107" s="114"/>
      <c r="G107" s="114"/>
      <c r="H107" s="114"/>
      <c r="I107" s="114"/>
      <c r="J107" s="115">
        <f>J203</f>
        <v>0</v>
      </c>
      <c r="L107" s="111"/>
    </row>
    <row r="108" spans="2:12" s="112" customFormat="1" ht="19.899999999999999" customHeight="1" x14ac:dyDescent="0.2">
      <c r="B108" s="111"/>
      <c r="D108" s="113" t="s">
        <v>1606</v>
      </c>
      <c r="E108" s="114"/>
      <c r="F108" s="114"/>
      <c r="G108" s="114"/>
      <c r="H108" s="114"/>
      <c r="I108" s="114"/>
      <c r="J108" s="115">
        <f>J205</f>
        <v>0</v>
      </c>
      <c r="L108" s="111"/>
    </row>
    <row r="109" spans="2:12" s="112" customFormat="1" ht="19.899999999999999" customHeight="1" x14ac:dyDescent="0.2">
      <c r="B109" s="111"/>
      <c r="D109" s="113" t="s">
        <v>1607</v>
      </c>
      <c r="E109" s="114"/>
      <c r="F109" s="114"/>
      <c r="G109" s="114"/>
      <c r="H109" s="114"/>
      <c r="I109" s="114"/>
      <c r="J109" s="115">
        <f>J207</f>
        <v>0</v>
      </c>
      <c r="L109" s="111"/>
    </row>
    <row r="110" spans="2:12" s="112" customFormat="1" ht="14.85" customHeight="1" x14ac:dyDescent="0.2">
      <c r="B110" s="111"/>
      <c r="D110" s="113" t="s">
        <v>1598</v>
      </c>
      <c r="E110" s="114"/>
      <c r="F110" s="114"/>
      <c r="G110" s="114"/>
      <c r="H110" s="114"/>
      <c r="I110" s="114"/>
      <c r="J110" s="115">
        <f>J208</f>
        <v>0</v>
      </c>
      <c r="L110" s="111"/>
    </row>
    <row r="111" spans="2:12" s="112" customFormat="1" ht="14.85" customHeight="1" x14ac:dyDescent="0.2">
      <c r="B111" s="111"/>
      <c r="D111" s="113" t="s">
        <v>1599</v>
      </c>
      <c r="E111" s="114"/>
      <c r="F111" s="114"/>
      <c r="G111" s="114"/>
      <c r="H111" s="114"/>
      <c r="I111" s="114"/>
      <c r="J111" s="115">
        <f>J215</f>
        <v>0</v>
      </c>
      <c r="L111" s="111"/>
    </row>
    <row r="112" spans="2:12" s="112" customFormat="1" ht="14.85" customHeight="1" x14ac:dyDescent="0.2">
      <c r="B112" s="111"/>
      <c r="D112" s="113" t="s">
        <v>1600</v>
      </c>
      <c r="E112" s="114"/>
      <c r="F112" s="114"/>
      <c r="G112" s="114"/>
      <c r="H112" s="114"/>
      <c r="I112" s="114"/>
      <c r="J112" s="115">
        <f>J222</f>
        <v>0</v>
      </c>
      <c r="L112" s="111"/>
    </row>
    <row r="113" spans="2:12" s="112" customFormat="1" ht="14.85" customHeight="1" x14ac:dyDescent="0.2">
      <c r="B113" s="111"/>
      <c r="D113" s="113" t="s">
        <v>1601</v>
      </c>
      <c r="E113" s="114"/>
      <c r="F113" s="114"/>
      <c r="G113" s="114"/>
      <c r="H113" s="114"/>
      <c r="I113" s="114"/>
      <c r="J113" s="115">
        <f>J233</f>
        <v>0</v>
      </c>
      <c r="L113" s="111"/>
    </row>
    <row r="114" spans="2:12" s="112" customFormat="1" ht="14.85" customHeight="1" x14ac:dyDescent="0.2">
      <c r="B114" s="111"/>
      <c r="D114" s="113" t="s">
        <v>1602</v>
      </c>
      <c r="E114" s="114"/>
      <c r="F114" s="114"/>
      <c r="G114" s="114"/>
      <c r="H114" s="114"/>
      <c r="I114" s="114"/>
      <c r="J114" s="115">
        <f>J239</f>
        <v>0</v>
      </c>
      <c r="L114" s="111"/>
    </row>
    <row r="115" spans="2:12" s="112" customFormat="1" ht="14.85" customHeight="1" x14ac:dyDescent="0.2">
      <c r="B115" s="111"/>
      <c r="D115" s="113" t="s">
        <v>1603</v>
      </c>
      <c r="E115" s="114"/>
      <c r="F115" s="114"/>
      <c r="G115" s="114"/>
      <c r="H115" s="114"/>
      <c r="I115" s="114"/>
      <c r="J115" s="115">
        <f>J246</f>
        <v>0</v>
      </c>
      <c r="L115" s="111"/>
    </row>
    <row r="116" spans="2:12" s="112" customFormat="1" ht="14.85" customHeight="1" x14ac:dyDescent="0.2">
      <c r="B116" s="111"/>
      <c r="D116" s="113" t="s">
        <v>1604</v>
      </c>
      <c r="E116" s="114"/>
      <c r="F116" s="114"/>
      <c r="G116" s="114"/>
      <c r="H116" s="114"/>
      <c r="I116" s="114"/>
      <c r="J116" s="115">
        <f>J259</f>
        <v>0</v>
      </c>
      <c r="L116" s="111"/>
    </row>
    <row r="117" spans="2:12" s="112" customFormat="1" ht="19.899999999999999" customHeight="1" x14ac:dyDescent="0.2">
      <c r="B117" s="111"/>
      <c r="D117" s="113" t="s">
        <v>1608</v>
      </c>
      <c r="E117" s="114"/>
      <c r="F117" s="114"/>
      <c r="G117" s="114"/>
      <c r="H117" s="114"/>
      <c r="I117" s="114"/>
      <c r="J117" s="115">
        <f>J265</f>
        <v>0</v>
      </c>
      <c r="L117" s="111"/>
    </row>
    <row r="118" spans="2:12" s="112" customFormat="1" ht="19.899999999999999" customHeight="1" x14ac:dyDescent="0.2">
      <c r="B118" s="111"/>
      <c r="D118" s="113" t="s">
        <v>1609</v>
      </c>
      <c r="E118" s="114"/>
      <c r="F118" s="114"/>
      <c r="G118" s="114"/>
      <c r="H118" s="114"/>
      <c r="I118" s="114"/>
      <c r="J118" s="115">
        <f>J267</f>
        <v>0</v>
      </c>
      <c r="L118" s="111"/>
    </row>
    <row r="119" spans="2:12" s="112" customFormat="1" ht="19.899999999999999" customHeight="1" x14ac:dyDescent="0.2">
      <c r="B119" s="111"/>
      <c r="D119" s="113" t="s">
        <v>1610</v>
      </c>
      <c r="E119" s="114"/>
      <c r="F119" s="114"/>
      <c r="G119" s="114"/>
      <c r="H119" s="114"/>
      <c r="I119" s="114"/>
      <c r="J119" s="115">
        <f>J270</f>
        <v>0</v>
      </c>
      <c r="L119" s="111"/>
    </row>
    <row r="120" spans="2:12" s="25" customFormat="1" ht="21.75" customHeight="1" x14ac:dyDescent="0.2">
      <c r="B120" s="24"/>
      <c r="L120" s="24"/>
    </row>
    <row r="121" spans="2:12" s="25" customFormat="1" ht="6.95" customHeight="1" x14ac:dyDescent="0.2">
      <c r="B121" s="37"/>
      <c r="C121" s="38"/>
      <c r="D121" s="38"/>
      <c r="E121" s="38"/>
      <c r="F121" s="38"/>
      <c r="G121" s="38"/>
      <c r="H121" s="38"/>
      <c r="I121" s="38"/>
      <c r="J121" s="38"/>
      <c r="K121" s="38"/>
      <c r="L121" s="24"/>
    </row>
    <row r="125" spans="2:12" s="25" customFormat="1" ht="6.95" customHeight="1" x14ac:dyDescent="0.2">
      <c r="B125" s="39"/>
      <c r="C125" s="40"/>
      <c r="D125" s="40"/>
      <c r="E125" s="40"/>
      <c r="F125" s="40"/>
      <c r="G125" s="40"/>
      <c r="H125" s="40"/>
      <c r="I125" s="40"/>
      <c r="J125" s="40"/>
      <c r="K125" s="40"/>
      <c r="L125" s="24"/>
    </row>
    <row r="126" spans="2:12" s="25" customFormat="1" ht="24.95" customHeight="1" x14ac:dyDescent="0.2">
      <c r="B126" s="24"/>
      <c r="C126" s="16" t="s">
        <v>221</v>
      </c>
      <c r="L126" s="24"/>
    </row>
    <row r="127" spans="2:12" s="25" customFormat="1" ht="6.95" customHeight="1" x14ac:dyDescent="0.2">
      <c r="B127" s="24"/>
      <c r="L127" s="24"/>
    </row>
    <row r="128" spans="2:12" s="25" customFormat="1" ht="12" customHeight="1" x14ac:dyDescent="0.2">
      <c r="B128" s="24"/>
      <c r="C128" s="21" t="s">
        <v>17</v>
      </c>
      <c r="L128" s="24"/>
    </row>
    <row r="129" spans="2:65" s="25" customFormat="1" ht="16.5" customHeight="1" x14ac:dyDescent="0.2">
      <c r="B129" s="24"/>
      <c r="E129" s="238" t="str">
        <f>E7</f>
        <v>Generální oprava a úprava pavilonu nosorožců - ZHODNOCENÍ</v>
      </c>
      <c r="F129" s="239"/>
      <c r="G129" s="239"/>
      <c r="H129" s="239"/>
      <c r="L129" s="24"/>
    </row>
    <row r="130" spans="2:65" s="25" customFormat="1" ht="12" customHeight="1" x14ac:dyDescent="0.2">
      <c r="B130" s="24"/>
      <c r="C130" s="21" t="s">
        <v>119</v>
      </c>
      <c r="L130" s="24"/>
    </row>
    <row r="131" spans="2:65" s="25" customFormat="1" ht="16.5" customHeight="1" x14ac:dyDescent="0.2">
      <c r="B131" s="24"/>
      <c r="E131" s="223" t="str">
        <f>E9</f>
        <v>2 - SO 01 - Silnoproud a slaboproud - zhodnocení</v>
      </c>
      <c r="F131" s="237"/>
      <c r="G131" s="237"/>
      <c r="H131" s="237"/>
      <c r="L131" s="24"/>
    </row>
    <row r="132" spans="2:65" s="25" customFormat="1" ht="6.95" customHeight="1" x14ac:dyDescent="0.2">
      <c r="B132" s="24"/>
      <c r="L132" s="24"/>
    </row>
    <row r="133" spans="2:65" s="25" customFormat="1" ht="12" customHeight="1" x14ac:dyDescent="0.2">
      <c r="B133" s="24"/>
      <c r="C133" s="21" t="s">
        <v>21</v>
      </c>
      <c r="F133" s="22" t="str">
        <f>F12</f>
        <v xml:space="preserve"> </v>
      </c>
      <c r="I133" s="21" t="s">
        <v>23</v>
      </c>
      <c r="J133" s="84" t="str">
        <f>IF(J12="","",J12)</f>
        <v>1. 12. 2022</v>
      </c>
      <c r="L133" s="24"/>
    </row>
    <row r="134" spans="2:65" s="25" customFormat="1" ht="6.95" customHeight="1" x14ac:dyDescent="0.2">
      <c r="B134" s="24"/>
      <c r="L134" s="24"/>
    </row>
    <row r="135" spans="2:65" s="25" customFormat="1" ht="40.15" customHeight="1" x14ac:dyDescent="0.2">
      <c r="B135" s="24"/>
      <c r="C135" s="21" t="s">
        <v>25</v>
      </c>
      <c r="F135" s="22" t="str">
        <f>E15</f>
        <v>ZOO Dvůr Králové a.s., Štefánikova 1029, D.K.n.L.</v>
      </c>
      <c r="I135" s="21" t="s">
        <v>31</v>
      </c>
      <c r="J135" s="102" t="str">
        <f>E21</f>
        <v>Projektis DK s r.o., Legionářská 562, D.K.n.L.</v>
      </c>
      <c r="L135" s="24"/>
    </row>
    <row r="136" spans="2:65" s="25" customFormat="1" ht="15.2" customHeight="1" x14ac:dyDescent="0.2">
      <c r="B136" s="24"/>
      <c r="C136" s="21" t="s">
        <v>29</v>
      </c>
      <c r="F136" s="22" t="str">
        <f>IF(E18="","",E18)</f>
        <v>Vyplň údaj</v>
      </c>
      <c r="I136" s="21" t="s">
        <v>34</v>
      </c>
      <c r="J136" s="102" t="str">
        <f>E24</f>
        <v>ing. V. Švehla</v>
      </c>
      <c r="L136" s="24"/>
    </row>
    <row r="137" spans="2:65" s="25" customFormat="1" ht="10.35" customHeight="1" x14ac:dyDescent="0.2">
      <c r="B137" s="24"/>
      <c r="L137" s="24"/>
    </row>
    <row r="138" spans="2:65" s="120" customFormat="1" ht="29.25" customHeight="1" x14ac:dyDescent="0.2">
      <c r="B138" s="116"/>
      <c r="C138" s="117" t="s">
        <v>222</v>
      </c>
      <c r="D138" s="118" t="s">
        <v>62</v>
      </c>
      <c r="E138" s="118" t="s">
        <v>58</v>
      </c>
      <c r="F138" s="118" t="s">
        <v>59</v>
      </c>
      <c r="G138" s="118" t="s">
        <v>223</v>
      </c>
      <c r="H138" s="118" t="s">
        <v>224</v>
      </c>
      <c r="I138" s="118" t="s">
        <v>225</v>
      </c>
      <c r="J138" s="118" t="s">
        <v>195</v>
      </c>
      <c r="K138" s="119" t="s">
        <v>226</v>
      </c>
      <c r="L138" s="116"/>
      <c r="M138" s="52" t="s">
        <v>1</v>
      </c>
      <c r="N138" s="53" t="s">
        <v>41</v>
      </c>
      <c r="O138" s="53" t="s">
        <v>227</v>
      </c>
      <c r="P138" s="53" t="s">
        <v>228</v>
      </c>
      <c r="Q138" s="53" t="s">
        <v>229</v>
      </c>
      <c r="R138" s="53" t="s">
        <v>230</v>
      </c>
      <c r="S138" s="53" t="s">
        <v>231</v>
      </c>
      <c r="T138" s="54" t="s">
        <v>232</v>
      </c>
    </row>
    <row r="139" spans="2:65" s="25" customFormat="1" ht="22.9" customHeight="1" x14ac:dyDescent="0.25">
      <c r="B139" s="24"/>
      <c r="C139" s="58" t="s">
        <v>233</v>
      </c>
      <c r="J139" s="121">
        <f>BK139</f>
        <v>0</v>
      </c>
      <c r="L139" s="24"/>
      <c r="M139" s="55"/>
      <c r="N139" s="47"/>
      <c r="O139" s="47"/>
      <c r="P139" s="122">
        <f>P140</f>
        <v>0</v>
      </c>
      <c r="Q139" s="47"/>
      <c r="R139" s="122">
        <f>R140</f>
        <v>0</v>
      </c>
      <c r="S139" s="47"/>
      <c r="T139" s="123">
        <f>T140</f>
        <v>0</v>
      </c>
      <c r="AT139" s="12" t="s">
        <v>76</v>
      </c>
      <c r="AU139" s="12" t="s">
        <v>197</v>
      </c>
      <c r="BK139" s="124">
        <f>BK140</f>
        <v>0</v>
      </c>
    </row>
    <row r="140" spans="2:65" s="126" customFormat="1" ht="25.9" customHeight="1" x14ac:dyDescent="0.2">
      <c r="B140" s="125"/>
      <c r="D140" s="127" t="s">
        <v>76</v>
      </c>
      <c r="E140" s="128" t="s">
        <v>327</v>
      </c>
      <c r="F140" s="128" t="s">
        <v>1611</v>
      </c>
      <c r="J140" s="129">
        <f>BK140</f>
        <v>0</v>
      </c>
      <c r="L140" s="125"/>
      <c r="M140" s="130"/>
      <c r="P140" s="131">
        <f>P141+P203+P205+P207+P265+P267+P270</f>
        <v>0</v>
      </c>
      <c r="R140" s="131">
        <f>R141+R203+R205+R207+R265+R267+R270</f>
        <v>0</v>
      </c>
      <c r="T140" s="132">
        <f>T141+T203+T205+T207+T265+T267+T270</f>
        <v>0</v>
      </c>
      <c r="AR140" s="127" t="s">
        <v>88</v>
      </c>
      <c r="AT140" s="133" t="s">
        <v>76</v>
      </c>
      <c r="AU140" s="133" t="s">
        <v>77</v>
      </c>
      <c r="AY140" s="127" t="s">
        <v>236</v>
      </c>
      <c r="BK140" s="134">
        <f>BK141+BK203+BK205+BK207+BK265+BK267+BK270</f>
        <v>0</v>
      </c>
    </row>
    <row r="141" spans="2:65" s="126" customFormat="1" ht="22.9" customHeight="1" x14ac:dyDescent="0.2">
      <c r="B141" s="125"/>
      <c r="D141" s="127" t="s">
        <v>76</v>
      </c>
      <c r="E141" s="135" t="s">
        <v>1612</v>
      </c>
      <c r="F141" s="135" t="s">
        <v>1613</v>
      </c>
      <c r="J141" s="136">
        <f>BK141</f>
        <v>0</v>
      </c>
      <c r="L141" s="125"/>
      <c r="M141" s="130"/>
      <c r="P141" s="131">
        <f>P142+P150+P156+P167+P173+P181+P196+P201</f>
        <v>0</v>
      </c>
      <c r="R141" s="131">
        <f>R142+R150+R156+R167+R173+R181+R196+R201</f>
        <v>0</v>
      </c>
      <c r="T141" s="132">
        <f>T142+T150+T156+T167+T173+T181+T196+T201</f>
        <v>0</v>
      </c>
      <c r="AR141" s="127" t="s">
        <v>88</v>
      </c>
      <c r="AT141" s="133" t="s">
        <v>76</v>
      </c>
      <c r="AU141" s="133" t="s">
        <v>8</v>
      </c>
      <c r="AY141" s="127" t="s">
        <v>236</v>
      </c>
      <c r="BK141" s="134">
        <f>BK142+BK150+BK156+BK167+BK173+BK181+BK196+BK201</f>
        <v>0</v>
      </c>
    </row>
    <row r="142" spans="2:65" s="126" customFormat="1" ht="20.85" customHeight="1" x14ac:dyDescent="0.2">
      <c r="B142" s="125"/>
      <c r="D142" s="127" t="s">
        <v>76</v>
      </c>
      <c r="E142" s="135" t="s">
        <v>1614</v>
      </c>
      <c r="F142" s="135" t="s">
        <v>1615</v>
      </c>
      <c r="J142" s="136">
        <f>BK142</f>
        <v>0</v>
      </c>
      <c r="L142" s="125"/>
      <c r="M142" s="130"/>
      <c r="P142" s="131">
        <f>SUM(P143:P149)</f>
        <v>0</v>
      </c>
      <c r="R142" s="131">
        <f>SUM(R143:R149)</f>
        <v>0</v>
      </c>
      <c r="T142" s="132">
        <f>SUM(T143:T149)</f>
        <v>0</v>
      </c>
      <c r="AR142" s="127" t="s">
        <v>8</v>
      </c>
      <c r="AT142" s="133" t="s">
        <v>76</v>
      </c>
      <c r="AU142" s="133" t="s">
        <v>85</v>
      </c>
      <c r="AY142" s="127" t="s">
        <v>236</v>
      </c>
      <c r="BK142" s="134">
        <f>SUM(BK143:BK149)</f>
        <v>0</v>
      </c>
    </row>
    <row r="143" spans="2:65" s="25" customFormat="1" ht="16.5" customHeight="1" x14ac:dyDescent="0.2">
      <c r="B143" s="24"/>
      <c r="C143" s="164" t="s">
        <v>8</v>
      </c>
      <c r="D143" s="164" t="s">
        <v>327</v>
      </c>
      <c r="E143" s="165" t="s">
        <v>1616</v>
      </c>
      <c r="F143" s="166" t="s">
        <v>1617</v>
      </c>
      <c r="G143" s="167" t="s">
        <v>487</v>
      </c>
      <c r="H143" s="168">
        <v>10</v>
      </c>
      <c r="I143" s="7"/>
      <c r="J143" s="169">
        <f t="shared" ref="J143:J149" si="0">ROUND(I143*H143,0)</f>
        <v>0</v>
      </c>
      <c r="K143" s="166" t="s">
        <v>1</v>
      </c>
      <c r="L143" s="170"/>
      <c r="M143" s="171" t="s">
        <v>1</v>
      </c>
      <c r="N143" s="172" t="s">
        <v>42</v>
      </c>
      <c r="P143" s="145">
        <f t="shared" ref="P143:P149" si="1">O143*H143</f>
        <v>0</v>
      </c>
      <c r="Q143" s="145">
        <v>0</v>
      </c>
      <c r="R143" s="145">
        <f t="shared" ref="R143:R149" si="2">Q143*H143</f>
        <v>0</v>
      </c>
      <c r="S143" s="145">
        <v>0</v>
      </c>
      <c r="T143" s="146">
        <f t="shared" ref="T143:T149" si="3">S143*H143</f>
        <v>0</v>
      </c>
      <c r="AR143" s="147" t="s">
        <v>259</v>
      </c>
      <c r="AT143" s="147" t="s">
        <v>327</v>
      </c>
      <c r="AU143" s="147" t="s">
        <v>88</v>
      </c>
      <c r="AY143" s="12" t="s">
        <v>236</v>
      </c>
      <c r="BE143" s="148">
        <f t="shared" ref="BE143:BE149" si="4">IF(N143="základní",J143,0)</f>
        <v>0</v>
      </c>
      <c r="BF143" s="148">
        <f t="shared" ref="BF143:BF149" si="5">IF(N143="snížená",J143,0)</f>
        <v>0</v>
      </c>
      <c r="BG143" s="148">
        <f t="shared" ref="BG143:BG149" si="6">IF(N143="zákl. přenesená",J143,0)</f>
        <v>0</v>
      </c>
      <c r="BH143" s="148">
        <f t="shared" ref="BH143:BH149" si="7">IF(N143="sníž. přenesená",J143,0)</f>
        <v>0</v>
      </c>
      <c r="BI143" s="148">
        <f t="shared" ref="BI143:BI149" si="8">IF(N143="nulová",J143,0)</f>
        <v>0</v>
      </c>
      <c r="BJ143" s="12" t="s">
        <v>8</v>
      </c>
      <c r="BK143" s="148">
        <f t="shared" ref="BK143:BK149" si="9">ROUND(I143*H143,0)</f>
        <v>0</v>
      </c>
      <c r="BL143" s="12" t="s">
        <v>91</v>
      </c>
      <c r="BM143" s="147" t="s">
        <v>85</v>
      </c>
    </row>
    <row r="144" spans="2:65" s="25" customFormat="1" ht="16.5" customHeight="1" x14ac:dyDescent="0.2">
      <c r="B144" s="24"/>
      <c r="C144" s="164" t="s">
        <v>85</v>
      </c>
      <c r="D144" s="164" t="s">
        <v>327</v>
      </c>
      <c r="E144" s="165" t="s">
        <v>1618</v>
      </c>
      <c r="F144" s="166" t="s">
        <v>1619</v>
      </c>
      <c r="G144" s="167" t="s">
        <v>487</v>
      </c>
      <c r="H144" s="168">
        <v>6</v>
      </c>
      <c r="I144" s="7"/>
      <c r="J144" s="169">
        <f t="shared" si="0"/>
        <v>0</v>
      </c>
      <c r="K144" s="166" t="s">
        <v>1</v>
      </c>
      <c r="L144" s="170"/>
      <c r="M144" s="171" t="s">
        <v>1</v>
      </c>
      <c r="N144" s="172" t="s">
        <v>42</v>
      </c>
      <c r="P144" s="145">
        <f t="shared" si="1"/>
        <v>0</v>
      </c>
      <c r="Q144" s="145">
        <v>0</v>
      </c>
      <c r="R144" s="145">
        <f t="shared" si="2"/>
        <v>0</v>
      </c>
      <c r="S144" s="145">
        <v>0</v>
      </c>
      <c r="T144" s="146">
        <f t="shared" si="3"/>
        <v>0</v>
      </c>
      <c r="AR144" s="147" t="s">
        <v>259</v>
      </c>
      <c r="AT144" s="147" t="s">
        <v>327</v>
      </c>
      <c r="AU144" s="147" t="s">
        <v>88</v>
      </c>
      <c r="AY144" s="12" t="s">
        <v>236</v>
      </c>
      <c r="BE144" s="148">
        <f t="shared" si="4"/>
        <v>0</v>
      </c>
      <c r="BF144" s="148">
        <f t="shared" si="5"/>
        <v>0</v>
      </c>
      <c r="BG144" s="148">
        <f t="shared" si="6"/>
        <v>0</v>
      </c>
      <c r="BH144" s="148">
        <f t="shared" si="7"/>
        <v>0</v>
      </c>
      <c r="BI144" s="148">
        <f t="shared" si="8"/>
        <v>0</v>
      </c>
      <c r="BJ144" s="12" t="s">
        <v>8</v>
      </c>
      <c r="BK144" s="148">
        <f t="shared" si="9"/>
        <v>0</v>
      </c>
      <c r="BL144" s="12" t="s">
        <v>91</v>
      </c>
      <c r="BM144" s="147" t="s">
        <v>91</v>
      </c>
    </row>
    <row r="145" spans="2:65" s="25" customFormat="1" ht="16.5" customHeight="1" x14ac:dyDescent="0.2">
      <c r="B145" s="24"/>
      <c r="C145" s="164" t="s">
        <v>88</v>
      </c>
      <c r="D145" s="164" t="s">
        <v>327</v>
      </c>
      <c r="E145" s="165" t="s">
        <v>1620</v>
      </c>
      <c r="F145" s="166" t="s">
        <v>1621</v>
      </c>
      <c r="G145" s="167" t="s">
        <v>487</v>
      </c>
      <c r="H145" s="168">
        <v>8</v>
      </c>
      <c r="I145" s="7"/>
      <c r="J145" s="169">
        <f t="shared" si="0"/>
        <v>0</v>
      </c>
      <c r="K145" s="166" t="s">
        <v>1</v>
      </c>
      <c r="L145" s="170"/>
      <c r="M145" s="171" t="s">
        <v>1</v>
      </c>
      <c r="N145" s="172" t="s">
        <v>42</v>
      </c>
      <c r="P145" s="145">
        <f t="shared" si="1"/>
        <v>0</v>
      </c>
      <c r="Q145" s="145">
        <v>0</v>
      </c>
      <c r="R145" s="145">
        <f t="shared" si="2"/>
        <v>0</v>
      </c>
      <c r="S145" s="145">
        <v>0</v>
      </c>
      <c r="T145" s="146">
        <f t="shared" si="3"/>
        <v>0</v>
      </c>
      <c r="AR145" s="147" t="s">
        <v>259</v>
      </c>
      <c r="AT145" s="147" t="s">
        <v>327</v>
      </c>
      <c r="AU145" s="147" t="s">
        <v>88</v>
      </c>
      <c r="AY145" s="12" t="s">
        <v>236</v>
      </c>
      <c r="BE145" s="148">
        <f t="shared" si="4"/>
        <v>0</v>
      </c>
      <c r="BF145" s="148">
        <f t="shared" si="5"/>
        <v>0</v>
      </c>
      <c r="BG145" s="148">
        <f t="shared" si="6"/>
        <v>0</v>
      </c>
      <c r="BH145" s="148">
        <f t="shared" si="7"/>
        <v>0</v>
      </c>
      <c r="BI145" s="148">
        <f t="shared" si="8"/>
        <v>0</v>
      </c>
      <c r="BJ145" s="12" t="s">
        <v>8</v>
      </c>
      <c r="BK145" s="148">
        <f t="shared" si="9"/>
        <v>0</v>
      </c>
      <c r="BL145" s="12" t="s">
        <v>91</v>
      </c>
      <c r="BM145" s="147" t="s">
        <v>249</v>
      </c>
    </row>
    <row r="146" spans="2:65" s="25" customFormat="1" ht="16.5" customHeight="1" x14ac:dyDescent="0.2">
      <c r="B146" s="24"/>
      <c r="C146" s="164" t="s">
        <v>91</v>
      </c>
      <c r="D146" s="164" t="s">
        <v>327</v>
      </c>
      <c r="E146" s="165" t="s">
        <v>1622</v>
      </c>
      <c r="F146" s="166" t="s">
        <v>1623</v>
      </c>
      <c r="G146" s="167" t="s">
        <v>1624</v>
      </c>
      <c r="H146" s="168">
        <v>6</v>
      </c>
      <c r="I146" s="7"/>
      <c r="J146" s="169">
        <f t="shared" si="0"/>
        <v>0</v>
      </c>
      <c r="K146" s="166" t="s">
        <v>1</v>
      </c>
      <c r="L146" s="170"/>
      <c r="M146" s="171" t="s">
        <v>1</v>
      </c>
      <c r="N146" s="172" t="s">
        <v>42</v>
      </c>
      <c r="P146" s="145">
        <f t="shared" si="1"/>
        <v>0</v>
      </c>
      <c r="Q146" s="145">
        <v>0</v>
      </c>
      <c r="R146" s="145">
        <f t="shared" si="2"/>
        <v>0</v>
      </c>
      <c r="S146" s="145">
        <v>0</v>
      </c>
      <c r="T146" s="146">
        <f t="shared" si="3"/>
        <v>0</v>
      </c>
      <c r="AR146" s="147" t="s">
        <v>259</v>
      </c>
      <c r="AT146" s="147" t="s">
        <v>327</v>
      </c>
      <c r="AU146" s="147" t="s">
        <v>88</v>
      </c>
      <c r="AY146" s="12" t="s">
        <v>236</v>
      </c>
      <c r="BE146" s="148">
        <f t="shared" si="4"/>
        <v>0</v>
      </c>
      <c r="BF146" s="148">
        <f t="shared" si="5"/>
        <v>0</v>
      </c>
      <c r="BG146" s="148">
        <f t="shared" si="6"/>
        <v>0</v>
      </c>
      <c r="BH146" s="148">
        <f t="shared" si="7"/>
        <v>0</v>
      </c>
      <c r="BI146" s="148">
        <f t="shared" si="8"/>
        <v>0</v>
      </c>
      <c r="BJ146" s="12" t="s">
        <v>8</v>
      </c>
      <c r="BK146" s="148">
        <f t="shared" si="9"/>
        <v>0</v>
      </c>
      <c r="BL146" s="12" t="s">
        <v>91</v>
      </c>
      <c r="BM146" s="147" t="s">
        <v>259</v>
      </c>
    </row>
    <row r="147" spans="2:65" s="25" customFormat="1" ht="16.5" customHeight="1" x14ac:dyDescent="0.2">
      <c r="B147" s="24"/>
      <c r="C147" s="164" t="s">
        <v>94</v>
      </c>
      <c r="D147" s="164" t="s">
        <v>327</v>
      </c>
      <c r="E147" s="165" t="s">
        <v>1625</v>
      </c>
      <c r="F147" s="166" t="s">
        <v>1626</v>
      </c>
      <c r="G147" s="167" t="s">
        <v>1624</v>
      </c>
      <c r="H147" s="168">
        <v>20</v>
      </c>
      <c r="I147" s="7"/>
      <c r="J147" s="169">
        <f t="shared" si="0"/>
        <v>0</v>
      </c>
      <c r="K147" s="166" t="s">
        <v>1</v>
      </c>
      <c r="L147" s="170"/>
      <c r="M147" s="171" t="s">
        <v>1</v>
      </c>
      <c r="N147" s="172" t="s">
        <v>42</v>
      </c>
      <c r="P147" s="145">
        <f t="shared" si="1"/>
        <v>0</v>
      </c>
      <c r="Q147" s="145">
        <v>0</v>
      </c>
      <c r="R147" s="145">
        <f t="shared" si="2"/>
        <v>0</v>
      </c>
      <c r="S147" s="145">
        <v>0</v>
      </c>
      <c r="T147" s="146">
        <f t="shared" si="3"/>
        <v>0</v>
      </c>
      <c r="AR147" s="147" t="s">
        <v>259</v>
      </c>
      <c r="AT147" s="147" t="s">
        <v>327</v>
      </c>
      <c r="AU147" s="147" t="s">
        <v>88</v>
      </c>
      <c r="AY147" s="12" t="s">
        <v>236</v>
      </c>
      <c r="BE147" s="148">
        <f t="shared" si="4"/>
        <v>0</v>
      </c>
      <c r="BF147" s="148">
        <f t="shared" si="5"/>
        <v>0</v>
      </c>
      <c r="BG147" s="148">
        <f t="shared" si="6"/>
        <v>0</v>
      </c>
      <c r="BH147" s="148">
        <f t="shared" si="7"/>
        <v>0</v>
      </c>
      <c r="BI147" s="148">
        <f t="shared" si="8"/>
        <v>0</v>
      </c>
      <c r="BJ147" s="12" t="s">
        <v>8</v>
      </c>
      <c r="BK147" s="148">
        <f t="shared" si="9"/>
        <v>0</v>
      </c>
      <c r="BL147" s="12" t="s">
        <v>91</v>
      </c>
      <c r="BM147" s="147" t="s">
        <v>266</v>
      </c>
    </row>
    <row r="148" spans="2:65" s="25" customFormat="1" ht="16.5" customHeight="1" x14ac:dyDescent="0.2">
      <c r="B148" s="24"/>
      <c r="C148" s="164" t="s">
        <v>249</v>
      </c>
      <c r="D148" s="164" t="s">
        <v>327</v>
      </c>
      <c r="E148" s="165" t="s">
        <v>1627</v>
      </c>
      <c r="F148" s="166" t="s">
        <v>1628</v>
      </c>
      <c r="G148" s="167" t="s">
        <v>1624</v>
      </c>
      <c r="H148" s="168">
        <v>3</v>
      </c>
      <c r="I148" s="7"/>
      <c r="J148" s="169">
        <f t="shared" si="0"/>
        <v>0</v>
      </c>
      <c r="K148" s="166" t="s">
        <v>1</v>
      </c>
      <c r="L148" s="170"/>
      <c r="M148" s="171" t="s">
        <v>1</v>
      </c>
      <c r="N148" s="172" t="s">
        <v>42</v>
      </c>
      <c r="P148" s="145">
        <f t="shared" si="1"/>
        <v>0</v>
      </c>
      <c r="Q148" s="145">
        <v>0</v>
      </c>
      <c r="R148" s="145">
        <f t="shared" si="2"/>
        <v>0</v>
      </c>
      <c r="S148" s="145">
        <v>0</v>
      </c>
      <c r="T148" s="146">
        <f t="shared" si="3"/>
        <v>0</v>
      </c>
      <c r="AR148" s="147" t="s">
        <v>259</v>
      </c>
      <c r="AT148" s="147" t="s">
        <v>327</v>
      </c>
      <c r="AU148" s="147" t="s">
        <v>88</v>
      </c>
      <c r="AY148" s="12" t="s">
        <v>236</v>
      </c>
      <c r="BE148" s="148">
        <f t="shared" si="4"/>
        <v>0</v>
      </c>
      <c r="BF148" s="148">
        <f t="shared" si="5"/>
        <v>0</v>
      </c>
      <c r="BG148" s="148">
        <f t="shared" si="6"/>
        <v>0</v>
      </c>
      <c r="BH148" s="148">
        <f t="shared" si="7"/>
        <v>0</v>
      </c>
      <c r="BI148" s="148">
        <f t="shared" si="8"/>
        <v>0</v>
      </c>
      <c r="BJ148" s="12" t="s">
        <v>8</v>
      </c>
      <c r="BK148" s="148">
        <f t="shared" si="9"/>
        <v>0</v>
      </c>
      <c r="BL148" s="12" t="s">
        <v>91</v>
      </c>
      <c r="BM148" s="147" t="s">
        <v>1629</v>
      </c>
    </row>
    <row r="149" spans="2:65" s="25" customFormat="1" ht="16.5" customHeight="1" x14ac:dyDescent="0.2">
      <c r="B149" s="24"/>
      <c r="C149" s="164" t="s">
        <v>254</v>
      </c>
      <c r="D149" s="164" t="s">
        <v>327</v>
      </c>
      <c r="E149" s="165" t="s">
        <v>1630</v>
      </c>
      <c r="F149" s="166" t="s">
        <v>1631</v>
      </c>
      <c r="G149" s="167" t="s">
        <v>1624</v>
      </c>
      <c r="H149" s="168">
        <v>10</v>
      </c>
      <c r="I149" s="7"/>
      <c r="J149" s="169">
        <f t="shared" si="0"/>
        <v>0</v>
      </c>
      <c r="K149" s="166" t="s">
        <v>1</v>
      </c>
      <c r="L149" s="170"/>
      <c r="M149" s="171" t="s">
        <v>1</v>
      </c>
      <c r="N149" s="172" t="s">
        <v>42</v>
      </c>
      <c r="P149" s="145">
        <f t="shared" si="1"/>
        <v>0</v>
      </c>
      <c r="Q149" s="145">
        <v>0</v>
      </c>
      <c r="R149" s="145">
        <f t="shared" si="2"/>
        <v>0</v>
      </c>
      <c r="S149" s="145">
        <v>0</v>
      </c>
      <c r="T149" s="146">
        <f t="shared" si="3"/>
        <v>0</v>
      </c>
      <c r="AR149" s="147" t="s">
        <v>259</v>
      </c>
      <c r="AT149" s="147" t="s">
        <v>327</v>
      </c>
      <c r="AU149" s="147" t="s">
        <v>88</v>
      </c>
      <c r="AY149" s="12" t="s">
        <v>236</v>
      </c>
      <c r="BE149" s="148">
        <f t="shared" si="4"/>
        <v>0</v>
      </c>
      <c r="BF149" s="148">
        <f t="shared" si="5"/>
        <v>0</v>
      </c>
      <c r="BG149" s="148">
        <f t="shared" si="6"/>
        <v>0</v>
      </c>
      <c r="BH149" s="148">
        <f t="shared" si="7"/>
        <v>0</v>
      </c>
      <c r="BI149" s="148">
        <f t="shared" si="8"/>
        <v>0</v>
      </c>
      <c r="BJ149" s="12" t="s">
        <v>8</v>
      </c>
      <c r="BK149" s="148">
        <f t="shared" si="9"/>
        <v>0</v>
      </c>
      <c r="BL149" s="12" t="s">
        <v>91</v>
      </c>
      <c r="BM149" s="147" t="s">
        <v>1632</v>
      </c>
    </row>
    <row r="150" spans="2:65" s="126" customFormat="1" ht="20.85" customHeight="1" x14ac:dyDescent="0.2">
      <c r="B150" s="125"/>
      <c r="D150" s="127" t="s">
        <v>76</v>
      </c>
      <c r="E150" s="135" t="s">
        <v>1633</v>
      </c>
      <c r="F150" s="135" t="s">
        <v>1634</v>
      </c>
      <c r="J150" s="136">
        <f>BK150</f>
        <v>0</v>
      </c>
      <c r="L150" s="125"/>
      <c r="M150" s="130"/>
      <c r="P150" s="131">
        <f>SUM(P151:P155)</f>
        <v>0</v>
      </c>
      <c r="R150" s="131">
        <f>SUM(R151:R155)</f>
        <v>0</v>
      </c>
      <c r="T150" s="132">
        <f>SUM(T151:T155)</f>
        <v>0</v>
      </c>
      <c r="AR150" s="127" t="s">
        <v>8</v>
      </c>
      <c r="AT150" s="133" t="s">
        <v>76</v>
      </c>
      <c r="AU150" s="133" t="s">
        <v>85</v>
      </c>
      <c r="AY150" s="127" t="s">
        <v>236</v>
      </c>
      <c r="BK150" s="134">
        <f>SUM(BK151:BK155)</f>
        <v>0</v>
      </c>
    </row>
    <row r="151" spans="2:65" s="25" customFormat="1" ht="16.5" customHeight="1" x14ac:dyDescent="0.2">
      <c r="B151" s="24"/>
      <c r="C151" s="164" t="s">
        <v>259</v>
      </c>
      <c r="D151" s="164" t="s">
        <v>327</v>
      </c>
      <c r="E151" s="165" t="s">
        <v>1635</v>
      </c>
      <c r="F151" s="166" t="s">
        <v>1636</v>
      </c>
      <c r="G151" s="167" t="s">
        <v>487</v>
      </c>
      <c r="H151" s="168">
        <v>55</v>
      </c>
      <c r="I151" s="7"/>
      <c r="J151" s="169">
        <f>ROUND(I151*H151,0)</f>
        <v>0</v>
      </c>
      <c r="K151" s="166" t="s">
        <v>1</v>
      </c>
      <c r="L151" s="170"/>
      <c r="M151" s="171" t="s">
        <v>1</v>
      </c>
      <c r="N151" s="172" t="s">
        <v>42</v>
      </c>
      <c r="P151" s="145">
        <f>O151*H151</f>
        <v>0</v>
      </c>
      <c r="Q151" s="145">
        <v>0</v>
      </c>
      <c r="R151" s="145">
        <f>Q151*H151</f>
        <v>0</v>
      </c>
      <c r="S151" s="145">
        <v>0</v>
      </c>
      <c r="T151" s="146">
        <f>S151*H151</f>
        <v>0</v>
      </c>
      <c r="AR151" s="147" t="s">
        <v>259</v>
      </c>
      <c r="AT151" s="147" t="s">
        <v>327</v>
      </c>
      <c r="AU151" s="147" t="s">
        <v>88</v>
      </c>
      <c r="AY151" s="12" t="s">
        <v>236</v>
      </c>
      <c r="BE151" s="148">
        <f>IF(N151="základní",J151,0)</f>
        <v>0</v>
      </c>
      <c r="BF151" s="148">
        <f>IF(N151="snížená",J151,0)</f>
        <v>0</v>
      </c>
      <c r="BG151" s="148">
        <f>IF(N151="zákl. přenesená",J151,0)</f>
        <v>0</v>
      </c>
      <c r="BH151" s="148">
        <f>IF(N151="sníž. přenesená",J151,0)</f>
        <v>0</v>
      </c>
      <c r="BI151" s="148">
        <f>IF(N151="nulová",J151,0)</f>
        <v>0</v>
      </c>
      <c r="BJ151" s="12" t="s">
        <v>8</v>
      </c>
      <c r="BK151" s="148">
        <f>ROUND(I151*H151,0)</f>
        <v>0</v>
      </c>
      <c r="BL151" s="12" t="s">
        <v>91</v>
      </c>
      <c r="BM151" s="147" t="s">
        <v>834</v>
      </c>
    </row>
    <row r="152" spans="2:65" s="25" customFormat="1" ht="16.5" customHeight="1" x14ac:dyDescent="0.2">
      <c r="B152" s="24"/>
      <c r="C152" s="164" t="s">
        <v>603</v>
      </c>
      <c r="D152" s="164" t="s">
        <v>327</v>
      </c>
      <c r="E152" s="165" t="s">
        <v>1637</v>
      </c>
      <c r="F152" s="166" t="s">
        <v>1638</v>
      </c>
      <c r="G152" s="167" t="s">
        <v>487</v>
      </c>
      <c r="H152" s="168">
        <v>370</v>
      </c>
      <c r="I152" s="7"/>
      <c r="J152" s="169">
        <f>ROUND(I152*H152,0)</f>
        <v>0</v>
      </c>
      <c r="K152" s="166" t="s">
        <v>1</v>
      </c>
      <c r="L152" s="170"/>
      <c r="M152" s="171" t="s">
        <v>1</v>
      </c>
      <c r="N152" s="172" t="s">
        <v>42</v>
      </c>
      <c r="P152" s="145">
        <f>O152*H152</f>
        <v>0</v>
      </c>
      <c r="Q152" s="145">
        <v>0</v>
      </c>
      <c r="R152" s="145">
        <f>Q152*H152</f>
        <v>0</v>
      </c>
      <c r="S152" s="145">
        <v>0</v>
      </c>
      <c r="T152" s="146">
        <f>S152*H152</f>
        <v>0</v>
      </c>
      <c r="AR152" s="147" t="s">
        <v>259</v>
      </c>
      <c r="AT152" s="147" t="s">
        <v>327</v>
      </c>
      <c r="AU152" s="147" t="s">
        <v>88</v>
      </c>
      <c r="AY152" s="12" t="s">
        <v>236</v>
      </c>
      <c r="BE152" s="148">
        <f>IF(N152="základní",J152,0)</f>
        <v>0</v>
      </c>
      <c r="BF152" s="148">
        <f>IF(N152="snížená",J152,0)</f>
        <v>0</v>
      </c>
      <c r="BG152" s="148">
        <f>IF(N152="zákl. přenesená",J152,0)</f>
        <v>0</v>
      </c>
      <c r="BH152" s="148">
        <f>IF(N152="sníž. přenesená",J152,0)</f>
        <v>0</v>
      </c>
      <c r="BI152" s="148">
        <f>IF(N152="nulová",J152,0)</f>
        <v>0</v>
      </c>
      <c r="BJ152" s="12" t="s">
        <v>8</v>
      </c>
      <c r="BK152" s="148">
        <f>ROUND(I152*H152,0)</f>
        <v>0</v>
      </c>
      <c r="BL152" s="12" t="s">
        <v>91</v>
      </c>
      <c r="BM152" s="147" t="s">
        <v>1639</v>
      </c>
    </row>
    <row r="153" spans="2:65" s="25" customFormat="1" ht="16.5" customHeight="1" x14ac:dyDescent="0.2">
      <c r="B153" s="24"/>
      <c r="C153" s="164" t="s">
        <v>266</v>
      </c>
      <c r="D153" s="164" t="s">
        <v>327</v>
      </c>
      <c r="E153" s="165" t="s">
        <v>1640</v>
      </c>
      <c r="F153" s="166" t="s">
        <v>1641</v>
      </c>
      <c r="G153" s="167" t="s">
        <v>487</v>
      </c>
      <c r="H153" s="168">
        <v>156</v>
      </c>
      <c r="I153" s="7"/>
      <c r="J153" s="169">
        <f>ROUND(I153*H153,0)</f>
        <v>0</v>
      </c>
      <c r="K153" s="166" t="s">
        <v>1</v>
      </c>
      <c r="L153" s="170"/>
      <c r="M153" s="171" t="s">
        <v>1</v>
      </c>
      <c r="N153" s="172" t="s">
        <v>42</v>
      </c>
      <c r="P153" s="145">
        <f>O153*H153</f>
        <v>0</v>
      </c>
      <c r="Q153" s="145">
        <v>0</v>
      </c>
      <c r="R153" s="145">
        <f>Q153*H153</f>
        <v>0</v>
      </c>
      <c r="S153" s="145">
        <v>0</v>
      </c>
      <c r="T153" s="146">
        <f>S153*H153</f>
        <v>0</v>
      </c>
      <c r="AR153" s="147" t="s">
        <v>259</v>
      </c>
      <c r="AT153" s="147" t="s">
        <v>327</v>
      </c>
      <c r="AU153" s="147" t="s">
        <v>88</v>
      </c>
      <c r="AY153" s="12" t="s">
        <v>236</v>
      </c>
      <c r="BE153" s="148">
        <f>IF(N153="základní",J153,0)</f>
        <v>0</v>
      </c>
      <c r="BF153" s="148">
        <f>IF(N153="snížená",J153,0)</f>
        <v>0</v>
      </c>
      <c r="BG153" s="148">
        <f>IF(N153="zákl. přenesená",J153,0)</f>
        <v>0</v>
      </c>
      <c r="BH153" s="148">
        <f>IF(N153="sníž. přenesená",J153,0)</f>
        <v>0</v>
      </c>
      <c r="BI153" s="148">
        <f>IF(N153="nulová",J153,0)</f>
        <v>0</v>
      </c>
      <c r="BJ153" s="12" t="s">
        <v>8</v>
      </c>
      <c r="BK153" s="148">
        <f>ROUND(I153*H153,0)</f>
        <v>0</v>
      </c>
      <c r="BL153" s="12" t="s">
        <v>91</v>
      </c>
      <c r="BM153" s="147" t="s">
        <v>273</v>
      </c>
    </row>
    <row r="154" spans="2:65" s="25" customFormat="1" ht="16.5" customHeight="1" x14ac:dyDescent="0.2">
      <c r="B154" s="24"/>
      <c r="C154" s="164" t="s">
        <v>1642</v>
      </c>
      <c r="D154" s="164" t="s">
        <v>327</v>
      </c>
      <c r="E154" s="165" t="s">
        <v>1643</v>
      </c>
      <c r="F154" s="166" t="s">
        <v>1644</v>
      </c>
      <c r="G154" s="167" t="s">
        <v>487</v>
      </c>
      <c r="H154" s="168">
        <v>74</v>
      </c>
      <c r="I154" s="7"/>
      <c r="J154" s="169">
        <f>ROUND(I154*H154,0)</f>
        <v>0</v>
      </c>
      <c r="K154" s="166" t="s">
        <v>1</v>
      </c>
      <c r="L154" s="170"/>
      <c r="M154" s="171" t="s">
        <v>1</v>
      </c>
      <c r="N154" s="172" t="s">
        <v>42</v>
      </c>
      <c r="P154" s="145">
        <f>O154*H154</f>
        <v>0</v>
      </c>
      <c r="Q154" s="145">
        <v>0</v>
      </c>
      <c r="R154" s="145">
        <f>Q154*H154</f>
        <v>0</v>
      </c>
      <c r="S154" s="145">
        <v>0</v>
      </c>
      <c r="T154" s="146">
        <f>S154*H154</f>
        <v>0</v>
      </c>
      <c r="AR154" s="147" t="s">
        <v>259</v>
      </c>
      <c r="AT154" s="147" t="s">
        <v>327</v>
      </c>
      <c r="AU154" s="147" t="s">
        <v>88</v>
      </c>
      <c r="AY154" s="12" t="s">
        <v>236</v>
      </c>
      <c r="BE154" s="148">
        <f>IF(N154="základní",J154,0)</f>
        <v>0</v>
      </c>
      <c r="BF154" s="148">
        <f>IF(N154="snížená",J154,0)</f>
        <v>0</v>
      </c>
      <c r="BG154" s="148">
        <f>IF(N154="zákl. přenesená",J154,0)</f>
        <v>0</v>
      </c>
      <c r="BH154" s="148">
        <f>IF(N154="sníž. přenesená",J154,0)</f>
        <v>0</v>
      </c>
      <c r="BI154" s="148">
        <f>IF(N154="nulová",J154,0)</f>
        <v>0</v>
      </c>
      <c r="BJ154" s="12" t="s">
        <v>8</v>
      </c>
      <c r="BK154" s="148">
        <f>ROUND(I154*H154,0)</f>
        <v>0</v>
      </c>
      <c r="BL154" s="12" t="s">
        <v>91</v>
      </c>
      <c r="BM154" s="147" t="s">
        <v>1645</v>
      </c>
    </row>
    <row r="155" spans="2:65" s="25" customFormat="1" ht="16.5" customHeight="1" x14ac:dyDescent="0.2">
      <c r="B155" s="24"/>
      <c r="C155" s="164" t="s">
        <v>1629</v>
      </c>
      <c r="D155" s="164" t="s">
        <v>327</v>
      </c>
      <c r="E155" s="165" t="s">
        <v>1646</v>
      </c>
      <c r="F155" s="166" t="s">
        <v>1647</v>
      </c>
      <c r="G155" s="167" t="s">
        <v>487</v>
      </c>
      <c r="H155" s="168">
        <v>15</v>
      </c>
      <c r="I155" s="7"/>
      <c r="J155" s="169">
        <f>ROUND(I155*H155,0)</f>
        <v>0</v>
      </c>
      <c r="K155" s="166" t="s">
        <v>1</v>
      </c>
      <c r="L155" s="170"/>
      <c r="M155" s="171" t="s">
        <v>1</v>
      </c>
      <c r="N155" s="172" t="s">
        <v>42</v>
      </c>
      <c r="P155" s="145">
        <f>O155*H155</f>
        <v>0</v>
      </c>
      <c r="Q155" s="145">
        <v>0</v>
      </c>
      <c r="R155" s="145">
        <f>Q155*H155</f>
        <v>0</v>
      </c>
      <c r="S155" s="145">
        <v>0</v>
      </c>
      <c r="T155" s="146">
        <f>S155*H155</f>
        <v>0</v>
      </c>
      <c r="AR155" s="147" t="s">
        <v>259</v>
      </c>
      <c r="AT155" s="147" t="s">
        <v>327</v>
      </c>
      <c r="AU155" s="147" t="s">
        <v>88</v>
      </c>
      <c r="AY155" s="12" t="s">
        <v>236</v>
      </c>
      <c r="BE155" s="148">
        <f>IF(N155="základní",J155,0)</f>
        <v>0</v>
      </c>
      <c r="BF155" s="148">
        <f>IF(N155="snížená",J155,0)</f>
        <v>0</v>
      </c>
      <c r="BG155" s="148">
        <f>IF(N155="zákl. přenesená",J155,0)</f>
        <v>0</v>
      </c>
      <c r="BH155" s="148">
        <f>IF(N155="sníž. přenesená",J155,0)</f>
        <v>0</v>
      </c>
      <c r="BI155" s="148">
        <f>IF(N155="nulová",J155,0)</f>
        <v>0</v>
      </c>
      <c r="BJ155" s="12" t="s">
        <v>8</v>
      </c>
      <c r="BK155" s="148">
        <f>ROUND(I155*H155,0)</f>
        <v>0</v>
      </c>
      <c r="BL155" s="12" t="s">
        <v>91</v>
      </c>
      <c r="BM155" s="147" t="s">
        <v>281</v>
      </c>
    </row>
    <row r="156" spans="2:65" s="126" customFormat="1" ht="20.85" customHeight="1" x14ac:dyDescent="0.2">
      <c r="B156" s="125"/>
      <c r="D156" s="127" t="s">
        <v>76</v>
      </c>
      <c r="E156" s="135" t="s">
        <v>1648</v>
      </c>
      <c r="F156" s="135" t="s">
        <v>1649</v>
      </c>
      <c r="J156" s="136">
        <f>BK156</f>
        <v>0</v>
      </c>
      <c r="L156" s="125"/>
      <c r="M156" s="130"/>
      <c r="P156" s="131">
        <f>SUM(P157:P166)</f>
        <v>0</v>
      </c>
      <c r="R156" s="131">
        <f>SUM(R157:R166)</f>
        <v>0</v>
      </c>
      <c r="T156" s="132">
        <f>SUM(T157:T166)</f>
        <v>0</v>
      </c>
      <c r="AR156" s="127" t="s">
        <v>8</v>
      </c>
      <c r="AT156" s="133" t="s">
        <v>76</v>
      </c>
      <c r="AU156" s="133" t="s">
        <v>85</v>
      </c>
      <c r="AY156" s="127" t="s">
        <v>236</v>
      </c>
      <c r="BK156" s="134">
        <f>SUM(BK157:BK166)</f>
        <v>0</v>
      </c>
    </row>
    <row r="157" spans="2:65" s="25" customFormat="1" ht="16.5" customHeight="1" x14ac:dyDescent="0.2">
      <c r="B157" s="24"/>
      <c r="C157" s="164" t="s">
        <v>1650</v>
      </c>
      <c r="D157" s="164" t="s">
        <v>327</v>
      </c>
      <c r="E157" s="165" t="s">
        <v>1651</v>
      </c>
      <c r="F157" s="166" t="s">
        <v>1652</v>
      </c>
      <c r="G157" s="167" t="s">
        <v>1624</v>
      </c>
      <c r="H157" s="168">
        <v>3</v>
      </c>
      <c r="I157" s="7"/>
      <c r="J157" s="169">
        <f t="shared" ref="J157:J166" si="10">ROUND(I157*H157,0)</f>
        <v>0</v>
      </c>
      <c r="K157" s="166" t="s">
        <v>1</v>
      </c>
      <c r="L157" s="170"/>
      <c r="M157" s="171" t="s">
        <v>1</v>
      </c>
      <c r="N157" s="172" t="s">
        <v>42</v>
      </c>
      <c r="P157" s="145">
        <f t="shared" ref="P157:P166" si="11">O157*H157</f>
        <v>0</v>
      </c>
      <c r="Q157" s="145">
        <v>0</v>
      </c>
      <c r="R157" s="145">
        <f t="shared" ref="R157:R166" si="12">Q157*H157</f>
        <v>0</v>
      </c>
      <c r="S157" s="145">
        <v>0</v>
      </c>
      <c r="T157" s="146">
        <f t="shared" ref="T157:T166" si="13">S157*H157</f>
        <v>0</v>
      </c>
      <c r="AR157" s="147" t="s">
        <v>259</v>
      </c>
      <c r="AT157" s="147" t="s">
        <v>327</v>
      </c>
      <c r="AU157" s="147" t="s">
        <v>88</v>
      </c>
      <c r="AY157" s="12" t="s">
        <v>236</v>
      </c>
      <c r="BE157" s="148">
        <f t="shared" ref="BE157:BE166" si="14">IF(N157="základní",J157,0)</f>
        <v>0</v>
      </c>
      <c r="BF157" s="148">
        <f t="shared" ref="BF157:BF166" si="15">IF(N157="snížená",J157,0)</f>
        <v>0</v>
      </c>
      <c r="BG157" s="148">
        <f t="shared" ref="BG157:BG166" si="16">IF(N157="zákl. přenesená",J157,0)</f>
        <v>0</v>
      </c>
      <c r="BH157" s="148">
        <f t="shared" ref="BH157:BH166" si="17">IF(N157="sníž. přenesená",J157,0)</f>
        <v>0</v>
      </c>
      <c r="BI157" s="148">
        <f t="shared" ref="BI157:BI166" si="18">IF(N157="nulová",J157,0)</f>
        <v>0</v>
      </c>
      <c r="BJ157" s="12" t="s">
        <v>8</v>
      </c>
      <c r="BK157" s="148">
        <f t="shared" ref="BK157:BK166" si="19">ROUND(I157*H157,0)</f>
        <v>0</v>
      </c>
      <c r="BL157" s="12" t="s">
        <v>91</v>
      </c>
      <c r="BM157" s="147" t="s">
        <v>297</v>
      </c>
    </row>
    <row r="158" spans="2:65" s="25" customFormat="1" ht="16.5" customHeight="1" x14ac:dyDescent="0.2">
      <c r="B158" s="24"/>
      <c r="C158" s="164" t="s">
        <v>1632</v>
      </c>
      <c r="D158" s="164" t="s">
        <v>327</v>
      </c>
      <c r="E158" s="165" t="s">
        <v>1653</v>
      </c>
      <c r="F158" s="166" t="s">
        <v>1654</v>
      </c>
      <c r="G158" s="167" t="s">
        <v>1624</v>
      </c>
      <c r="H158" s="168">
        <v>1</v>
      </c>
      <c r="I158" s="7"/>
      <c r="J158" s="169">
        <f t="shared" si="10"/>
        <v>0</v>
      </c>
      <c r="K158" s="166" t="s">
        <v>1</v>
      </c>
      <c r="L158" s="170"/>
      <c r="M158" s="171" t="s">
        <v>1</v>
      </c>
      <c r="N158" s="172" t="s">
        <v>42</v>
      </c>
      <c r="P158" s="145">
        <f t="shared" si="11"/>
        <v>0</v>
      </c>
      <c r="Q158" s="145">
        <v>0</v>
      </c>
      <c r="R158" s="145">
        <f t="shared" si="12"/>
        <v>0</v>
      </c>
      <c r="S158" s="145">
        <v>0</v>
      </c>
      <c r="T158" s="146">
        <f t="shared" si="13"/>
        <v>0</v>
      </c>
      <c r="AR158" s="147" t="s">
        <v>259</v>
      </c>
      <c r="AT158" s="147" t="s">
        <v>327</v>
      </c>
      <c r="AU158" s="147" t="s">
        <v>88</v>
      </c>
      <c r="AY158" s="12" t="s">
        <v>236</v>
      </c>
      <c r="BE158" s="148">
        <f t="shared" si="14"/>
        <v>0</v>
      </c>
      <c r="BF158" s="148">
        <f t="shared" si="15"/>
        <v>0</v>
      </c>
      <c r="BG158" s="148">
        <f t="shared" si="16"/>
        <v>0</v>
      </c>
      <c r="BH158" s="148">
        <f t="shared" si="17"/>
        <v>0</v>
      </c>
      <c r="BI158" s="148">
        <f t="shared" si="18"/>
        <v>0</v>
      </c>
      <c r="BJ158" s="12" t="s">
        <v>8</v>
      </c>
      <c r="BK158" s="148">
        <f t="shared" si="19"/>
        <v>0</v>
      </c>
      <c r="BL158" s="12" t="s">
        <v>91</v>
      </c>
      <c r="BM158" s="147" t="s">
        <v>1655</v>
      </c>
    </row>
    <row r="159" spans="2:65" s="25" customFormat="1" ht="16.5" customHeight="1" x14ac:dyDescent="0.2">
      <c r="B159" s="24"/>
      <c r="C159" s="164" t="s">
        <v>9</v>
      </c>
      <c r="D159" s="164" t="s">
        <v>327</v>
      </c>
      <c r="E159" s="165" t="s">
        <v>1656</v>
      </c>
      <c r="F159" s="166" t="s">
        <v>1657</v>
      </c>
      <c r="G159" s="167" t="s">
        <v>1624</v>
      </c>
      <c r="H159" s="168">
        <v>1</v>
      </c>
      <c r="I159" s="7"/>
      <c r="J159" s="169">
        <f t="shared" si="10"/>
        <v>0</v>
      </c>
      <c r="K159" s="166" t="s">
        <v>1</v>
      </c>
      <c r="L159" s="170"/>
      <c r="M159" s="171" t="s">
        <v>1</v>
      </c>
      <c r="N159" s="172" t="s">
        <v>42</v>
      </c>
      <c r="P159" s="145">
        <f t="shared" si="11"/>
        <v>0</v>
      </c>
      <c r="Q159" s="145">
        <v>0</v>
      </c>
      <c r="R159" s="145">
        <f t="shared" si="12"/>
        <v>0</v>
      </c>
      <c r="S159" s="145">
        <v>0</v>
      </c>
      <c r="T159" s="146">
        <f t="shared" si="13"/>
        <v>0</v>
      </c>
      <c r="AR159" s="147" t="s">
        <v>259</v>
      </c>
      <c r="AT159" s="147" t="s">
        <v>327</v>
      </c>
      <c r="AU159" s="147" t="s">
        <v>88</v>
      </c>
      <c r="AY159" s="12" t="s">
        <v>236</v>
      </c>
      <c r="BE159" s="148">
        <f t="shared" si="14"/>
        <v>0</v>
      </c>
      <c r="BF159" s="148">
        <f t="shared" si="15"/>
        <v>0</v>
      </c>
      <c r="BG159" s="148">
        <f t="shared" si="16"/>
        <v>0</v>
      </c>
      <c r="BH159" s="148">
        <f t="shared" si="17"/>
        <v>0</v>
      </c>
      <c r="BI159" s="148">
        <f t="shared" si="18"/>
        <v>0</v>
      </c>
      <c r="BJ159" s="12" t="s">
        <v>8</v>
      </c>
      <c r="BK159" s="148">
        <f t="shared" si="19"/>
        <v>0</v>
      </c>
      <c r="BL159" s="12" t="s">
        <v>91</v>
      </c>
      <c r="BM159" s="147" t="s">
        <v>1658</v>
      </c>
    </row>
    <row r="160" spans="2:65" s="25" customFormat="1" ht="16.5" customHeight="1" x14ac:dyDescent="0.2">
      <c r="B160" s="24"/>
      <c r="C160" s="164" t="s">
        <v>834</v>
      </c>
      <c r="D160" s="164" t="s">
        <v>327</v>
      </c>
      <c r="E160" s="165" t="s">
        <v>1659</v>
      </c>
      <c r="F160" s="166" t="s">
        <v>1660</v>
      </c>
      <c r="G160" s="167" t="s">
        <v>1624</v>
      </c>
      <c r="H160" s="168">
        <v>2</v>
      </c>
      <c r="I160" s="7"/>
      <c r="J160" s="169">
        <f t="shared" si="10"/>
        <v>0</v>
      </c>
      <c r="K160" s="166" t="s">
        <v>1</v>
      </c>
      <c r="L160" s="170"/>
      <c r="M160" s="171" t="s">
        <v>1</v>
      </c>
      <c r="N160" s="172" t="s">
        <v>42</v>
      </c>
      <c r="P160" s="145">
        <f t="shared" si="11"/>
        <v>0</v>
      </c>
      <c r="Q160" s="145">
        <v>0</v>
      </c>
      <c r="R160" s="145">
        <f t="shared" si="12"/>
        <v>0</v>
      </c>
      <c r="S160" s="145">
        <v>0</v>
      </c>
      <c r="T160" s="146">
        <f t="shared" si="13"/>
        <v>0</v>
      </c>
      <c r="AR160" s="147" t="s">
        <v>259</v>
      </c>
      <c r="AT160" s="147" t="s">
        <v>327</v>
      </c>
      <c r="AU160" s="147" t="s">
        <v>88</v>
      </c>
      <c r="AY160" s="12" t="s">
        <v>236</v>
      </c>
      <c r="BE160" s="148">
        <f t="shared" si="14"/>
        <v>0</v>
      </c>
      <c r="BF160" s="148">
        <f t="shared" si="15"/>
        <v>0</v>
      </c>
      <c r="BG160" s="148">
        <f t="shared" si="16"/>
        <v>0</v>
      </c>
      <c r="BH160" s="148">
        <f t="shared" si="17"/>
        <v>0</v>
      </c>
      <c r="BI160" s="148">
        <f t="shared" si="18"/>
        <v>0</v>
      </c>
      <c r="BJ160" s="12" t="s">
        <v>8</v>
      </c>
      <c r="BK160" s="148">
        <f t="shared" si="19"/>
        <v>0</v>
      </c>
      <c r="BL160" s="12" t="s">
        <v>91</v>
      </c>
      <c r="BM160" s="147" t="s">
        <v>851</v>
      </c>
    </row>
    <row r="161" spans="2:65" s="25" customFormat="1" ht="16.5" customHeight="1" x14ac:dyDescent="0.2">
      <c r="B161" s="24"/>
      <c r="C161" s="164" t="s">
        <v>1661</v>
      </c>
      <c r="D161" s="164" t="s">
        <v>327</v>
      </c>
      <c r="E161" s="165" t="s">
        <v>1659</v>
      </c>
      <c r="F161" s="166" t="s">
        <v>1660</v>
      </c>
      <c r="G161" s="167" t="s">
        <v>1624</v>
      </c>
      <c r="H161" s="168">
        <v>4</v>
      </c>
      <c r="I161" s="7"/>
      <c r="J161" s="169">
        <f t="shared" si="10"/>
        <v>0</v>
      </c>
      <c r="K161" s="166" t="s">
        <v>1</v>
      </c>
      <c r="L161" s="170"/>
      <c r="M161" s="171" t="s">
        <v>1</v>
      </c>
      <c r="N161" s="172" t="s">
        <v>42</v>
      </c>
      <c r="P161" s="145">
        <f t="shared" si="11"/>
        <v>0</v>
      </c>
      <c r="Q161" s="145">
        <v>0</v>
      </c>
      <c r="R161" s="145">
        <f t="shared" si="12"/>
        <v>0</v>
      </c>
      <c r="S161" s="145">
        <v>0</v>
      </c>
      <c r="T161" s="146">
        <f t="shared" si="13"/>
        <v>0</v>
      </c>
      <c r="AR161" s="147" t="s">
        <v>259</v>
      </c>
      <c r="AT161" s="147" t="s">
        <v>327</v>
      </c>
      <c r="AU161" s="147" t="s">
        <v>88</v>
      </c>
      <c r="AY161" s="12" t="s">
        <v>236</v>
      </c>
      <c r="BE161" s="148">
        <f t="shared" si="14"/>
        <v>0</v>
      </c>
      <c r="BF161" s="148">
        <f t="shared" si="15"/>
        <v>0</v>
      </c>
      <c r="BG161" s="148">
        <f t="shared" si="16"/>
        <v>0</v>
      </c>
      <c r="BH161" s="148">
        <f t="shared" si="17"/>
        <v>0</v>
      </c>
      <c r="BI161" s="148">
        <f t="shared" si="18"/>
        <v>0</v>
      </c>
      <c r="BJ161" s="12" t="s">
        <v>8</v>
      </c>
      <c r="BK161" s="148">
        <f t="shared" si="19"/>
        <v>0</v>
      </c>
      <c r="BL161" s="12" t="s">
        <v>91</v>
      </c>
      <c r="BM161" s="147" t="s">
        <v>309</v>
      </c>
    </row>
    <row r="162" spans="2:65" s="25" customFormat="1" ht="16.5" customHeight="1" x14ac:dyDescent="0.2">
      <c r="B162" s="24"/>
      <c r="C162" s="164" t="s">
        <v>1639</v>
      </c>
      <c r="D162" s="164" t="s">
        <v>327</v>
      </c>
      <c r="E162" s="165" t="s">
        <v>1662</v>
      </c>
      <c r="F162" s="166" t="s">
        <v>1663</v>
      </c>
      <c r="G162" s="167" t="s">
        <v>1624</v>
      </c>
      <c r="H162" s="168">
        <v>1</v>
      </c>
      <c r="I162" s="7"/>
      <c r="J162" s="169">
        <f t="shared" si="10"/>
        <v>0</v>
      </c>
      <c r="K162" s="166" t="s">
        <v>1</v>
      </c>
      <c r="L162" s="170"/>
      <c r="M162" s="171" t="s">
        <v>1</v>
      </c>
      <c r="N162" s="172" t="s">
        <v>42</v>
      </c>
      <c r="P162" s="145">
        <f t="shared" si="11"/>
        <v>0</v>
      </c>
      <c r="Q162" s="145">
        <v>0</v>
      </c>
      <c r="R162" s="145">
        <f t="shared" si="12"/>
        <v>0</v>
      </c>
      <c r="S162" s="145">
        <v>0</v>
      </c>
      <c r="T162" s="146">
        <f t="shared" si="13"/>
        <v>0</v>
      </c>
      <c r="AR162" s="147" t="s">
        <v>259</v>
      </c>
      <c r="AT162" s="147" t="s">
        <v>327</v>
      </c>
      <c r="AU162" s="147" t="s">
        <v>88</v>
      </c>
      <c r="AY162" s="12" t="s">
        <v>236</v>
      </c>
      <c r="BE162" s="148">
        <f t="shared" si="14"/>
        <v>0</v>
      </c>
      <c r="BF162" s="148">
        <f t="shared" si="15"/>
        <v>0</v>
      </c>
      <c r="BG162" s="148">
        <f t="shared" si="16"/>
        <v>0</v>
      </c>
      <c r="BH162" s="148">
        <f t="shared" si="17"/>
        <v>0</v>
      </c>
      <c r="BI162" s="148">
        <f t="shared" si="18"/>
        <v>0</v>
      </c>
      <c r="BJ162" s="12" t="s">
        <v>8</v>
      </c>
      <c r="BK162" s="148">
        <f t="shared" si="19"/>
        <v>0</v>
      </c>
      <c r="BL162" s="12" t="s">
        <v>91</v>
      </c>
      <c r="BM162" s="147" t="s">
        <v>320</v>
      </c>
    </row>
    <row r="163" spans="2:65" s="25" customFormat="1" ht="16.5" customHeight="1" x14ac:dyDescent="0.2">
      <c r="B163" s="24"/>
      <c r="C163" s="164" t="s">
        <v>1664</v>
      </c>
      <c r="D163" s="164" t="s">
        <v>327</v>
      </c>
      <c r="E163" s="165" t="s">
        <v>1665</v>
      </c>
      <c r="F163" s="166" t="s">
        <v>1666</v>
      </c>
      <c r="G163" s="167" t="s">
        <v>1624</v>
      </c>
      <c r="H163" s="168">
        <v>6</v>
      </c>
      <c r="I163" s="7"/>
      <c r="J163" s="169">
        <f t="shared" si="10"/>
        <v>0</v>
      </c>
      <c r="K163" s="166" t="s">
        <v>1</v>
      </c>
      <c r="L163" s="170"/>
      <c r="M163" s="171" t="s">
        <v>1</v>
      </c>
      <c r="N163" s="172" t="s">
        <v>42</v>
      </c>
      <c r="P163" s="145">
        <f t="shared" si="11"/>
        <v>0</v>
      </c>
      <c r="Q163" s="145">
        <v>0</v>
      </c>
      <c r="R163" s="145">
        <f t="shared" si="12"/>
        <v>0</v>
      </c>
      <c r="S163" s="145">
        <v>0</v>
      </c>
      <c r="T163" s="146">
        <f t="shared" si="13"/>
        <v>0</v>
      </c>
      <c r="AR163" s="147" t="s">
        <v>259</v>
      </c>
      <c r="AT163" s="147" t="s">
        <v>327</v>
      </c>
      <c r="AU163" s="147" t="s">
        <v>88</v>
      </c>
      <c r="AY163" s="12" t="s">
        <v>236</v>
      </c>
      <c r="BE163" s="148">
        <f t="shared" si="14"/>
        <v>0</v>
      </c>
      <c r="BF163" s="148">
        <f t="shared" si="15"/>
        <v>0</v>
      </c>
      <c r="BG163" s="148">
        <f t="shared" si="16"/>
        <v>0</v>
      </c>
      <c r="BH163" s="148">
        <f t="shared" si="17"/>
        <v>0</v>
      </c>
      <c r="BI163" s="148">
        <f t="shared" si="18"/>
        <v>0</v>
      </c>
      <c r="BJ163" s="12" t="s">
        <v>8</v>
      </c>
      <c r="BK163" s="148">
        <f t="shared" si="19"/>
        <v>0</v>
      </c>
      <c r="BL163" s="12" t="s">
        <v>91</v>
      </c>
      <c r="BM163" s="147" t="s">
        <v>333</v>
      </c>
    </row>
    <row r="164" spans="2:65" s="25" customFormat="1" ht="16.5" customHeight="1" x14ac:dyDescent="0.2">
      <c r="B164" s="24"/>
      <c r="C164" s="164" t="s">
        <v>273</v>
      </c>
      <c r="D164" s="164" t="s">
        <v>327</v>
      </c>
      <c r="E164" s="165" t="s">
        <v>1667</v>
      </c>
      <c r="F164" s="166" t="s">
        <v>1668</v>
      </c>
      <c r="G164" s="167" t="s">
        <v>1624</v>
      </c>
      <c r="H164" s="168">
        <v>5</v>
      </c>
      <c r="I164" s="7"/>
      <c r="J164" s="169">
        <f t="shared" si="10"/>
        <v>0</v>
      </c>
      <c r="K164" s="166" t="s">
        <v>1</v>
      </c>
      <c r="L164" s="170"/>
      <c r="M164" s="171" t="s">
        <v>1</v>
      </c>
      <c r="N164" s="172" t="s">
        <v>42</v>
      </c>
      <c r="P164" s="145">
        <f t="shared" si="11"/>
        <v>0</v>
      </c>
      <c r="Q164" s="145">
        <v>0</v>
      </c>
      <c r="R164" s="145">
        <f t="shared" si="12"/>
        <v>0</v>
      </c>
      <c r="S164" s="145">
        <v>0</v>
      </c>
      <c r="T164" s="146">
        <f t="shared" si="13"/>
        <v>0</v>
      </c>
      <c r="AR164" s="147" t="s">
        <v>259</v>
      </c>
      <c r="AT164" s="147" t="s">
        <v>327</v>
      </c>
      <c r="AU164" s="147" t="s">
        <v>88</v>
      </c>
      <c r="AY164" s="12" t="s">
        <v>236</v>
      </c>
      <c r="BE164" s="148">
        <f t="shared" si="14"/>
        <v>0</v>
      </c>
      <c r="BF164" s="148">
        <f t="shared" si="15"/>
        <v>0</v>
      </c>
      <c r="BG164" s="148">
        <f t="shared" si="16"/>
        <v>0</v>
      </c>
      <c r="BH164" s="148">
        <f t="shared" si="17"/>
        <v>0</v>
      </c>
      <c r="BI164" s="148">
        <f t="shared" si="18"/>
        <v>0</v>
      </c>
      <c r="BJ164" s="12" t="s">
        <v>8</v>
      </c>
      <c r="BK164" s="148">
        <f t="shared" si="19"/>
        <v>0</v>
      </c>
      <c r="BL164" s="12" t="s">
        <v>91</v>
      </c>
      <c r="BM164" s="147" t="s">
        <v>1669</v>
      </c>
    </row>
    <row r="165" spans="2:65" s="25" customFormat="1" ht="16.5" customHeight="1" x14ac:dyDescent="0.2">
      <c r="B165" s="24"/>
      <c r="C165" s="164" t="s">
        <v>7</v>
      </c>
      <c r="D165" s="164" t="s">
        <v>327</v>
      </c>
      <c r="E165" s="165" t="s">
        <v>1670</v>
      </c>
      <c r="F165" s="166" t="s">
        <v>1671</v>
      </c>
      <c r="G165" s="167" t="s">
        <v>1624</v>
      </c>
      <c r="H165" s="168">
        <v>1</v>
      </c>
      <c r="I165" s="7"/>
      <c r="J165" s="169">
        <f t="shared" si="10"/>
        <v>0</v>
      </c>
      <c r="K165" s="166" t="s">
        <v>1</v>
      </c>
      <c r="L165" s="170"/>
      <c r="M165" s="171" t="s">
        <v>1</v>
      </c>
      <c r="N165" s="172" t="s">
        <v>42</v>
      </c>
      <c r="P165" s="145">
        <f t="shared" si="11"/>
        <v>0</v>
      </c>
      <c r="Q165" s="145">
        <v>0</v>
      </c>
      <c r="R165" s="145">
        <f t="shared" si="12"/>
        <v>0</v>
      </c>
      <c r="S165" s="145">
        <v>0</v>
      </c>
      <c r="T165" s="146">
        <f t="shared" si="13"/>
        <v>0</v>
      </c>
      <c r="AR165" s="147" t="s">
        <v>259</v>
      </c>
      <c r="AT165" s="147" t="s">
        <v>327</v>
      </c>
      <c r="AU165" s="147" t="s">
        <v>88</v>
      </c>
      <c r="AY165" s="12" t="s">
        <v>236</v>
      </c>
      <c r="BE165" s="148">
        <f t="shared" si="14"/>
        <v>0</v>
      </c>
      <c r="BF165" s="148">
        <f t="shared" si="15"/>
        <v>0</v>
      </c>
      <c r="BG165" s="148">
        <f t="shared" si="16"/>
        <v>0</v>
      </c>
      <c r="BH165" s="148">
        <f t="shared" si="17"/>
        <v>0</v>
      </c>
      <c r="BI165" s="148">
        <f t="shared" si="18"/>
        <v>0</v>
      </c>
      <c r="BJ165" s="12" t="s">
        <v>8</v>
      </c>
      <c r="BK165" s="148">
        <f t="shared" si="19"/>
        <v>0</v>
      </c>
      <c r="BL165" s="12" t="s">
        <v>91</v>
      </c>
      <c r="BM165" s="147" t="s">
        <v>1672</v>
      </c>
    </row>
    <row r="166" spans="2:65" s="25" customFormat="1" ht="16.5" customHeight="1" x14ac:dyDescent="0.2">
      <c r="B166" s="24"/>
      <c r="C166" s="164" t="s">
        <v>1645</v>
      </c>
      <c r="D166" s="164" t="s">
        <v>327</v>
      </c>
      <c r="E166" s="165" t="s">
        <v>1673</v>
      </c>
      <c r="F166" s="166" t="s">
        <v>1674</v>
      </c>
      <c r="G166" s="167" t="s">
        <v>1624</v>
      </c>
      <c r="H166" s="168">
        <v>1</v>
      </c>
      <c r="I166" s="7"/>
      <c r="J166" s="169">
        <f t="shared" si="10"/>
        <v>0</v>
      </c>
      <c r="K166" s="166" t="s">
        <v>1</v>
      </c>
      <c r="L166" s="170"/>
      <c r="M166" s="171" t="s">
        <v>1</v>
      </c>
      <c r="N166" s="172" t="s">
        <v>42</v>
      </c>
      <c r="P166" s="145">
        <f t="shared" si="11"/>
        <v>0</v>
      </c>
      <c r="Q166" s="145">
        <v>0</v>
      </c>
      <c r="R166" s="145">
        <f t="shared" si="12"/>
        <v>0</v>
      </c>
      <c r="S166" s="145">
        <v>0</v>
      </c>
      <c r="T166" s="146">
        <f t="shared" si="13"/>
        <v>0</v>
      </c>
      <c r="AR166" s="147" t="s">
        <v>259</v>
      </c>
      <c r="AT166" s="147" t="s">
        <v>327</v>
      </c>
      <c r="AU166" s="147" t="s">
        <v>88</v>
      </c>
      <c r="AY166" s="12" t="s">
        <v>236</v>
      </c>
      <c r="BE166" s="148">
        <f t="shared" si="14"/>
        <v>0</v>
      </c>
      <c r="BF166" s="148">
        <f t="shared" si="15"/>
        <v>0</v>
      </c>
      <c r="BG166" s="148">
        <f t="shared" si="16"/>
        <v>0</v>
      </c>
      <c r="BH166" s="148">
        <f t="shared" si="17"/>
        <v>0</v>
      </c>
      <c r="BI166" s="148">
        <f t="shared" si="18"/>
        <v>0</v>
      </c>
      <c r="BJ166" s="12" t="s">
        <v>8</v>
      </c>
      <c r="BK166" s="148">
        <f t="shared" si="19"/>
        <v>0</v>
      </c>
      <c r="BL166" s="12" t="s">
        <v>91</v>
      </c>
      <c r="BM166" s="147" t="s">
        <v>344</v>
      </c>
    </row>
    <row r="167" spans="2:65" s="126" customFormat="1" ht="20.85" customHeight="1" x14ac:dyDescent="0.2">
      <c r="B167" s="125"/>
      <c r="D167" s="127" t="s">
        <v>76</v>
      </c>
      <c r="E167" s="135" t="s">
        <v>1675</v>
      </c>
      <c r="F167" s="135" t="s">
        <v>1676</v>
      </c>
      <c r="J167" s="136">
        <f>BK167</f>
        <v>0</v>
      </c>
      <c r="L167" s="125"/>
      <c r="M167" s="130"/>
      <c r="P167" s="131">
        <f>SUM(P168:P172)</f>
        <v>0</v>
      </c>
      <c r="R167" s="131">
        <f>SUM(R168:R172)</f>
        <v>0</v>
      </c>
      <c r="T167" s="132">
        <f>SUM(T168:T172)</f>
        <v>0</v>
      </c>
      <c r="AR167" s="127" t="s">
        <v>8</v>
      </c>
      <c r="AT167" s="133" t="s">
        <v>76</v>
      </c>
      <c r="AU167" s="133" t="s">
        <v>85</v>
      </c>
      <c r="AY167" s="127" t="s">
        <v>236</v>
      </c>
      <c r="BK167" s="134">
        <f>SUM(BK168:BK172)</f>
        <v>0</v>
      </c>
    </row>
    <row r="168" spans="2:65" s="25" customFormat="1" ht="16.5" customHeight="1" x14ac:dyDescent="0.2">
      <c r="B168" s="24"/>
      <c r="C168" s="164" t="s">
        <v>1677</v>
      </c>
      <c r="D168" s="164" t="s">
        <v>327</v>
      </c>
      <c r="E168" s="165" t="s">
        <v>1678</v>
      </c>
      <c r="F168" s="166" t="s">
        <v>1679</v>
      </c>
      <c r="G168" s="167" t="s">
        <v>1624</v>
      </c>
      <c r="H168" s="168">
        <v>6</v>
      </c>
      <c r="I168" s="7"/>
      <c r="J168" s="169">
        <f>ROUND(I168*H168,0)</f>
        <v>0</v>
      </c>
      <c r="K168" s="166" t="s">
        <v>1</v>
      </c>
      <c r="L168" s="170"/>
      <c r="M168" s="171" t="s">
        <v>1</v>
      </c>
      <c r="N168" s="172" t="s">
        <v>42</v>
      </c>
      <c r="P168" s="145">
        <f>O168*H168</f>
        <v>0</v>
      </c>
      <c r="Q168" s="145">
        <v>0</v>
      </c>
      <c r="R168" s="145">
        <f>Q168*H168</f>
        <v>0</v>
      </c>
      <c r="S168" s="145">
        <v>0</v>
      </c>
      <c r="T168" s="146">
        <f>S168*H168</f>
        <v>0</v>
      </c>
      <c r="AR168" s="147" t="s">
        <v>259</v>
      </c>
      <c r="AT168" s="147" t="s">
        <v>327</v>
      </c>
      <c r="AU168" s="147" t="s">
        <v>88</v>
      </c>
      <c r="AY168" s="12" t="s">
        <v>236</v>
      </c>
      <c r="BE168" s="148">
        <f>IF(N168="základní",J168,0)</f>
        <v>0</v>
      </c>
      <c r="BF168" s="148">
        <f>IF(N168="snížená",J168,0)</f>
        <v>0</v>
      </c>
      <c r="BG168" s="148">
        <f>IF(N168="zákl. přenesená",J168,0)</f>
        <v>0</v>
      </c>
      <c r="BH168" s="148">
        <f>IF(N168="sníž. přenesená",J168,0)</f>
        <v>0</v>
      </c>
      <c r="BI168" s="148">
        <f>IF(N168="nulová",J168,0)</f>
        <v>0</v>
      </c>
      <c r="BJ168" s="12" t="s">
        <v>8</v>
      </c>
      <c r="BK168" s="148">
        <f>ROUND(I168*H168,0)</f>
        <v>0</v>
      </c>
      <c r="BL168" s="12" t="s">
        <v>91</v>
      </c>
      <c r="BM168" s="147" t="s">
        <v>354</v>
      </c>
    </row>
    <row r="169" spans="2:65" s="25" customFormat="1" ht="16.5" customHeight="1" x14ac:dyDescent="0.2">
      <c r="B169" s="24"/>
      <c r="C169" s="164" t="s">
        <v>281</v>
      </c>
      <c r="D169" s="164" t="s">
        <v>327</v>
      </c>
      <c r="E169" s="165" t="s">
        <v>1680</v>
      </c>
      <c r="F169" s="166" t="s">
        <v>1681</v>
      </c>
      <c r="G169" s="167" t="s">
        <v>1624</v>
      </c>
      <c r="H169" s="168">
        <v>2</v>
      </c>
      <c r="I169" s="7"/>
      <c r="J169" s="169">
        <f>ROUND(I169*H169,0)</f>
        <v>0</v>
      </c>
      <c r="K169" s="166" t="s">
        <v>1</v>
      </c>
      <c r="L169" s="170"/>
      <c r="M169" s="171" t="s">
        <v>1</v>
      </c>
      <c r="N169" s="172" t="s">
        <v>42</v>
      </c>
      <c r="P169" s="145">
        <f>O169*H169</f>
        <v>0</v>
      </c>
      <c r="Q169" s="145">
        <v>0</v>
      </c>
      <c r="R169" s="145">
        <f>Q169*H169</f>
        <v>0</v>
      </c>
      <c r="S169" s="145">
        <v>0</v>
      </c>
      <c r="T169" s="146">
        <f>S169*H169</f>
        <v>0</v>
      </c>
      <c r="AR169" s="147" t="s">
        <v>259</v>
      </c>
      <c r="AT169" s="147" t="s">
        <v>327</v>
      </c>
      <c r="AU169" s="147" t="s">
        <v>88</v>
      </c>
      <c r="AY169" s="12" t="s">
        <v>236</v>
      </c>
      <c r="BE169" s="148">
        <f>IF(N169="základní",J169,0)</f>
        <v>0</v>
      </c>
      <c r="BF169" s="148">
        <f>IF(N169="snížená",J169,0)</f>
        <v>0</v>
      </c>
      <c r="BG169" s="148">
        <f>IF(N169="zákl. přenesená",J169,0)</f>
        <v>0</v>
      </c>
      <c r="BH169" s="148">
        <f>IF(N169="sníž. přenesená",J169,0)</f>
        <v>0</v>
      </c>
      <c r="BI169" s="148">
        <f>IF(N169="nulová",J169,0)</f>
        <v>0</v>
      </c>
      <c r="BJ169" s="12" t="s">
        <v>8</v>
      </c>
      <c r="BK169" s="148">
        <f>ROUND(I169*H169,0)</f>
        <v>0</v>
      </c>
      <c r="BL169" s="12" t="s">
        <v>91</v>
      </c>
      <c r="BM169" s="147" t="s">
        <v>372</v>
      </c>
    </row>
    <row r="170" spans="2:65" s="25" customFormat="1" ht="21.75" customHeight="1" x14ac:dyDescent="0.2">
      <c r="B170" s="24"/>
      <c r="C170" s="164" t="s">
        <v>289</v>
      </c>
      <c r="D170" s="164" t="s">
        <v>327</v>
      </c>
      <c r="E170" s="165" t="s">
        <v>1682</v>
      </c>
      <c r="F170" s="166" t="s">
        <v>1683</v>
      </c>
      <c r="G170" s="167" t="s">
        <v>1624</v>
      </c>
      <c r="H170" s="168">
        <v>4</v>
      </c>
      <c r="I170" s="7"/>
      <c r="J170" s="169">
        <f>ROUND(I170*H170,0)</f>
        <v>0</v>
      </c>
      <c r="K170" s="166" t="s">
        <v>1</v>
      </c>
      <c r="L170" s="170"/>
      <c r="M170" s="171" t="s">
        <v>1</v>
      </c>
      <c r="N170" s="172" t="s">
        <v>42</v>
      </c>
      <c r="P170" s="145">
        <f>O170*H170</f>
        <v>0</v>
      </c>
      <c r="Q170" s="145">
        <v>0</v>
      </c>
      <c r="R170" s="145">
        <f>Q170*H170</f>
        <v>0</v>
      </c>
      <c r="S170" s="145">
        <v>0</v>
      </c>
      <c r="T170" s="146">
        <f>S170*H170</f>
        <v>0</v>
      </c>
      <c r="AR170" s="147" t="s">
        <v>259</v>
      </c>
      <c r="AT170" s="147" t="s">
        <v>327</v>
      </c>
      <c r="AU170" s="147" t="s">
        <v>88</v>
      </c>
      <c r="AY170" s="12" t="s">
        <v>236</v>
      </c>
      <c r="BE170" s="148">
        <f>IF(N170="základní",J170,0)</f>
        <v>0</v>
      </c>
      <c r="BF170" s="148">
        <f>IF(N170="snížená",J170,0)</f>
        <v>0</v>
      </c>
      <c r="BG170" s="148">
        <f>IF(N170="zákl. přenesená",J170,0)</f>
        <v>0</v>
      </c>
      <c r="BH170" s="148">
        <f>IF(N170="sníž. přenesená",J170,0)</f>
        <v>0</v>
      </c>
      <c r="BI170" s="148">
        <f>IF(N170="nulová",J170,0)</f>
        <v>0</v>
      </c>
      <c r="BJ170" s="12" t="s">
        <v>8</v>
      </c>
      <c r="BK170" s="148">
        <f>ROUND(I170*H170,0)</f>
        <v>0</v>
      </c>
      <c r="BL170" s="12" t="s">
        <v>91</v>
      </c>
      <c r="BM170" s="147" t="s">
        <v>387</v>
      </c>
    </row>
    <row r="171" spans="2:65" s="25" customFormat="1" ht="21.75" customHeight="1" x14ac:dyDescent="0.2">
      <c r="B171" s="24"/>
      <c r="C171" s="164" t="s">
        <v>297</v>
      </c>
      <c r="D171" s="164" t="s">
        <v>327</v>
      </c>
      <c r="E171" s="165" t="s">
        <v>1684</v>
      </c>
      <c r="F171" s="166" t="s">
        <v>1685</v>
      </c>
      <c r="G171" s="167" t="s">
        <v>1624</v>
      </c>
      <c r="H171" s="168">
        <v>4</v>
      </c>
      <c r="I171" s="7"/>
      <c r="J171" s="169">
        <f>ROUND(I171*H171,0)</f>
        <v>0</v>
      </c>
      <c r="K171" s="166" t="s">
        <v>1</v>
      </c>
      <c r="L171" s="170"/>
      <c r="M171" s="171" t="s">
        <v>1</v>
      </c>
      <c r="N171" s="172" t="s">
        <v>42</v>
      </c>
      <c r="P171" s="145">
        <f>O171*H171</f>
        <v>0</v>
      </c>
      <c r="Q171" s="145">
        <v>0</v>
      </c>
      <c r="R171" s="145">
        <f>Q171*H171</f>
        <v>0</v>
      </c>
      <c r="S171" s="145">
        <v>0</v>
      </c>
      <c r="T171" s="146">
        <f>S171*H171</f>
        <v>0</v>
      </c>
      <c r="AR171" s="147" t="s">
        <v>259</v>
      </c>
      <c r="AT171" s="147" t="s">
        <v>327</v>
      </c>
      <c r="AU171" s="147" t="s">
        <v>88</v>
      </c>
      <c r="AY171" s="12" t="s">
        <v>236</v>
      </c>
      <c r="BE171" s="148">
        <f>IF(N171="základní",J171,0)</f>
        <v>0</v>
      </c>
      <c r="BF171" s="148">
        <f>IF(N171="snížená",J171,0)</f>
        <v>0</v>
      </c>
      <c r="BG171" s="148">
        <f>IF(N171="zákl. přenesená",J171,0)</f>
        <v>0</v>
      </c>
      <c r="BH171" s="148">
        <f>IF(N171="sníž. přenesená",J171,0)</f>
        <v>0</v>
      </c>
      <c r="BI171" s="148">
        <f>IF(N171="nulová",J171,0)</f>
        <v>0</v>
      </c>
      <c r="BJ171" s="12" t="s">
        <v>8</v>
      </c>
      <c r="BK171" s="148">
        <f>ROUND(I171*H171,0)</f>
        <v>0</v>
      </c>
      <c r="BL171" s="12" t="s">
        <v>91</v>
      </c>
      <c r="BM171" s="147" t="s">
        <v>1686</v>
      </c>
    </row>
    <row r="172" spans="2:65" s="25" customFormat="1" ht="16.5" customHeight="1" x14ac:dyDescent="0.2">
      <c r="B172" s="24"/>
      <c r="C172" s="164" t="s">
        <v>303</v>
      </c>
      <c r="D172" s="164" t="s">
        <v>327</v>
      </c>
      <c r="E172" s="165" t="s">
        <v>1687</v>
      </c>
      <c r="F172" s="166" t="s">
        <v>1688</v>
      </c>
      <c r="G172" s="167" t="s">
        <v>1624</v>
      </c>
      <c r="H172" s="168">
        <v>3</v>
      </c>
      <c r="I172" s="7"/>
      <c r="J172" s="169">
        <f>ROUND(I172*H172,0)</f>
        <v>0</v>
      </c>
      <c r="K172" s="166" t="s">
        <v>1</v>
      </c>
      <c r="L172" s="170"/>
      <c r="M172" s="171" t="s">
        <v>1</v>
      </c>
      <c r="N172" s="172" t="s">
        <v>42</v>
      </c>
      <c r="P172" s="145">
        <f>O172*H172</f>
        <v>0</v>
      </c>
      <c r="Q172" s="145">
        <v>0</v>
      </c>
      <c r="R172" s="145">
        <f>Q172*H172</f>
        <v>0</v>
      </c>
      <c r="S172" s="145">
        <v>0</v>
      </c>
      <c r="T172" s="146">
        <f>S172*H172</f>
        <v>0</v>
      </c>
      <c r="AR172" s="147" t="s">
        <v>259</v>
      </c>
      <c r="AT172" s="147" t="s">
        <v>327</v>
      </c>
      <c r="AU172" s="147" t="s">
        <v>88</v>
      </c>
      <c r="AY172" s="12" t="s">
        <v>236</v>
      </c>
      <c r="BE172" s="148">
        <f>IF(N172="základní",J172,0)</f>
        <v>0</v>
      </c>
      <c r="BF172" s="148">
        <f>IF(N172="snížená",J172,0)</f>
        <v>0</v>
      </c>
      <c r="BG172" s="148">
        <f>IF(N172="zákl. přenesená",J172,0)</f>
        <v>0</v>
      </c>
      <c r="BH172" s="148">
        <f>IF(N172="sníž. přenesená",J172,0)</f>
        <v>0</v>
      </c>
      <c r="BI172" s="148">
        <f>IF(N172="nulová",J172,0)</f>
        <v>0</v>
      </c>
      <c r="BJ172" s="12" t="s">
        <v>8</v>
      </c>
      <c r="BK172" s="148">
        <f>ROUND(I172*H172,0)</f>
        <v>0</v>
      </c>
      <c r="BL172" s="12" t="s">
        <v>91</v>
      </c>
      <c r="BM172" s="147" t="s">
        <v>1689</v>
      </c>
    </row>
    <row r="173" spans="2:65" s="126" customFormat="1" ht="20.85" customHeight="1" x14ac:dyDescent="0.2">
      <c r="B173" s="125"/>
      <c r="D173" s="127" t="s">
        <v>76</v>
      </c>
      <c r="E173" s="135" t="s">
        <v>1690</v>
      </c>
      <c r="F173" s="135" t="s">
        <v>1691</v>
      </c>
      <c r="J173" s="136">
        <f>BK173</f>
        <v>0</v>
      </c>
      <c r="L173" s="125"/>
      <c r="M173" s="130"/>
      <c r="P173" s="131">
        <f>SUM(P174:P180)</f>
        <v>0</v>
      </c>
      <c r="R173" s="131">
        <f>SUM(R174:R180)</f>
        <v>0</v>
      </c>
      <c r="T173" s="132">
        <f>SUM(T174:T180)</f>
        <v>0</v>
      </c>
      <c r="AR173" s="127" t="s">
        <v>8</v>
      </c>
      <c r="AT173" s="133" t="s">
        <v>76</v>
      </c>
      <c r="AU173" s="133" t="s">
        <v>85</v>
      </c>
      <c r="AY173" s="127" t="s">
        <v>236</v>
      </c>
      <c r="BK173" s="134">
        <f>SUM(BK174:BK180)</f>
        <v>0</v>
      </c>
    </row>
    <row r="174" spans="2:65" s="25" customFormat="1" ht="16.5" customHeight="1" x14ac:dyDescent="0.2">
      <c r="B174" s="24"/>
      <c r="C174" s="164" t="s">
        <v>1655</v>
      </c>
      <c r="D174" s="164" t="s">
        <v>327</v>
      </c>
      <c r="E174" s="165" t="s">
        <v>1692</v>
      </c>
      <c r="F174" s="166" t="s">
        <v>1693</v>
      </c>
      <c r="G174" s="167" t="s">
        <v>487</v>
      </c>
      <c r="H174" s="168">
        <v>520</v>
      </c>
      <c r="I174" s="7"/>
      <c r="J174" s="169">
        <f t="shared" ref="J174:J180" si="20">ROUND(I174*H174,0)</f>
        <v>0</v>
      </c>
      <c r="K174" s="166" t="s">
        <v>1</v>
      </c>
      <c r="L174" s="170"/>
      <c r="M174" s="171" t="s">
        <v>1</v>
      </c>
      <c r="N174" s="172" t="s">
        <v>42</v>
      </c>
      <c r="P174" s="145">
        <f t="shared" ref="P174:P180" si="21">O174*H174</f>
        <v>0</v>
      </c>
      <c r="Q174" s="145">
        <v>0</v>
      </c>
      <c r="R174" s="145">
        <f t="shared" ref="R174:R180" si="22">Q174*H174</f>
        <v>0</v>
      </c>
      <c r="S174" s="145">
        <v>0</v>
      </c>
      <c r="T174" s="146">
        <f t="shared" ref="T174:T180" si="23">S174*H174</f>
        <v>0</v>
      </c>
      <c r="AR174" s="147" t="s">
        <v>259</v>
      </c>
      <c r="AT174" s="147" t="s">
        <v>327</v>
      </c>
      <c r="AU174" s="147" t="s">
        <v>88</v>
      </c>
      <c r="AY174" s="12" t="s">
        <v>236</v>
      </c>
      <c r="BE174" s="148">
        <f t="shared" ref="BE174:BE180" si="24">IF(N174="základní",J174,0)</f>
        <v>0</v>
      </c>
      <c r="BF174" s="148">
        <f t="shared" ref="BF174:BF180" si="25">IF(N174="snížená",J174,0)</f>
        <v>0</v>
      </c>
      <c r="BG174" s="148">
        <f t="shared" ref="BG174:BG180" si="26">IF(N174="zákl. přenesená",J174,0)</f>
        <v>0</v>
      </c>
      <c r="BH174" s="148">
        <f t="shared" ref="BH174:BH180" si="27">IF(N174="sníž. přenesená",J174,0)</f>
        <v>0</v>
      </c>
      <c r="BI174" s="148">
        <f t="shared" ref="BI174:BI180" si="28">IF(N174="nulová",J174,0)</f>
        <v>0</v>
      </c>
      <c r="BJ174" s="12" t="s">
        <v>8</v>
      </c>
      <c r="BK174" s="148">
        <f t="shared" ref="BK174:BK180" si="29">ROUND(I174*H174,0)</f>
        <v>0</v>
      </c>
      <c r="BL174" s="12" t="s">
        <v>91</v>
      </c>
      <c r="BM174" s="147" t="s">
        <v>1694</v>
      </c>
    </row>
    <row r="175" spans="2:65" s="25" customFormat="1" ht="16.5" customHeight="1" x14ac:dyDescent="0.2">
      <c r="B175" s="24"/>
      <c r="C175" s="164" t="s">
        <v>1695</v>
      </c>
      <c r="D175" s="164" t="s">
        <v>327</v>
      </c>
      <c r="E175" s="165" t="s">
        <v>1696</v>
      </c>
      <c r="F175" s="166" t="s">
        <v>1697</v>
      </c>
      <c r="G175" s="167" t="s">
        <v>1624</v>
      </c>
      <c r="H175" s="168">
        <v>8</v>
      </c>
      <c r="I175" s="7"/>
      <c r="J175" s="169">
        <f t="shared" si="20"/>
        <v>0</v>
      </c>
      <c r="K175" s="166" t="s">
        <v>1</v>
      </c>
      <c r="L175" s="170"/>
      <c r="M175" s="171" t="s">
        <v>1</v>
      </c>
      <c r="N175" s="172" t="s">
        <v>42</v>
      </c>
      <c r="P175" s="145">
        <f t="shared" si="21"/>
        <v>0</v>
      </c>
      <c r="Q175" s="145">
        <v>0</v>
      </c>
      <c r="R175" s="145">
        <f t="shared" si="22"/>
        <v>0</v>
      </c>
      <c r="S175" s="145">
        <v>0</v>
      </c>
      <c r="T175" s="146">
        <f t="shared" si="23"/>
        <v>0</v>
      </c>
      <c r="AR175" s="147" t="s">
        <v>259</v>
      </c>
      <c r="AT175" s="147" t="s">
        <v>327</v>
      </c>
      <c r="AU175" s="147" t="s">
        <v>88</v>
      </c>
      <c r="AY175" s="12" t="s">
        <v>236</v>
      </c>
      <c r="BE175" s="148">
        <f t="shared" si="24"/>
        <v>0</v>
      </c>
      <c r="BF175" s="148">
        <f t="shared" si="25"/>
        <v>0</v>
      </c>
      <c r="BG175" s="148">
        <f t="shared" si="26"/>
        <v>0</v>
      </c>
      <c r="BH175" s="148">
        <f t="shared" si="27"/>
        <v>0</v>
      </c>
      <c r="BI175" s="148">
        <f t="shared" si="28"/>
        <v>0</v>
      </c>
      <c r="BJ175" s="12" t="s">
        <v>8</v>
      </c>
      <c r="BK175" s="148">
        <f t="shared" si="29"/>
        <v>0</v>
      </c>
      <c r="BL175" s="12" t="s">
        <v>91</v>
      </c>
      <c r="BM175" s="147" t="s">
        <v>397</v>
      </c>
    </row>
    <row r="176" spans="2:65" s="25" customFormat="1" ht="16.5" customHeight="1" x14ac:dyDescent="0.2">
      <c r="B176" s="24"/>
      <c r="C176" s="164" t="s">
        <v>1658</v>
      </c>
      <c r="D176" s="164" t="s">
        <v>327</v>
      </c>
      <c r="E176" s="165" t="s">
        <v>1698</v>
      </c>
      <c r="F176" s="166" t="s">
        <v>1699</v>
      </c>
      <c r="G176" s="167" t="s">
        <v>1624</v>
      </c>
      <c r="H176" s="168">
        <v>8</v>
      </c>
      <c r="I176" s="7"/>
      <c r="J176" s="169">
        <f t="shared" si="20"/>
        <v>0</v>
      </c>
      <c r="K176" s="166" t="s">
        <v>1</v>
      </c>
      <c r="L176" s="170"/>
      <c r="M176" s="171" t="s">
        <v>1</v>
      </c>
      <c r="N176" s="172" t="s">
        <v>42</v>
      </c>
      <c r="P176" s="145">
        <f t="shared" si="21"/>
        <v>0</v>
      </c>
      <c r="Q176" s="145">
        <v>0</v>
      </c>
      <c r="R176" s="145">
        <f t="shared" si="22"/>
        <v>0</v>
      </c>
      <c r="S176" s="145">
        <v>0</v>
      </c>
      <c r="T176" s="146">
        <f t="shared" si="23"/>
        <v>0</v>
      </c>
      <c r="AR176" s="147" t="s">
        <v>259</v>
      </c>
      <c r="AT176" s="147" t="s">
        <v>327</v>
      </c>
      <c r="AU176" s="147" t="s">
        <v>88</v>
      </c>
      <c r="AY176" s="12" t="s">
        <v>236</v>
      </c>
      <c r="BE176" s="148">
        <f t="shared" si="24"/>
        <v>0</v>
      </c>
      <c r="BF176" s="148">
        <f t="shared" si="25"/>
        <v>0</v>
      </c>
      <c r="BG176" s="148">
        <f t="shared" si="26"/>
        <v>0</v>
      </c>
      <c r="BH176" s="148">
        <f t="shared" si="27"/>
        <v>0</v>
      </c>
      <c r="BI176" s="148">
        <f t="shared" si="28"/>
        <v>0</v>
      </c>
      <c r="BJ176" s="12" t="s">
        <v>8</v>
      </c>
      <c r="BK176" s="148">
        <f t="shared" si="29"/>
        <v>0</v>
      </c>
      <c r="BL176" s="12" t="s">
        <v>91</v>
      </c>
      <c r="BM176" s="147" t="s">
        <v>410</v>
      </c>
    </row>
    <row r="177" spans="2:65" s="25" customFormat="1" ht="16.5" customHeight="1" x14ac:dyDescent="0.2">
      <c r="B177" s="24"/>
      <c r="C177" s="164" t="s">
        <v>1700</v>
      </c>
      <c r="D177" s="164" t="s">
        <v>327</v>
      </c>
      <c r="E177" s="165" t="s">
        <v>1701</v>
      </c>
      <c r="F177" s="166" t="s">
        <v>1702</v>
      </c>
      <c r="G177" s="167" t="s">
        <v>1624</v>
      </c>
      <c r="H177" s="168">
        <v>10</v>
      </c>
      <c r="I177" s="7"/>
      <c r="J177" s="169">
        <f t="shared" si="20"/>
        <v>0</v>
      </c>
      <c r="K177" s="166" t="s">
        <v>1</v>
      </c>
      <c r="L177" s="170"/>
      <c r="M177" s="171" t="s">
        <v>1</v>
      </c>
      <c r="N177" s="172" t="s">
        <v>42</v>
      </c>
      <c r="P177" s="145">
        <f t="shared" si="21"/>
        <v>0</v>
      </c>
      <c r="Q177" s="145">
        <v>0</v>
      </c>
      <c r="R177" s="145">
        <f t="shared" si="22"/>
        <v>0</v>
      </c>
      <c r="S177" s="145">
        <v>0</v>
      </c>
      <c r="T177" s="146">
        <f t="shared" si="23"/>
        <v>0</v>
      </c>
      <c r="AR177" s="147" t="s">
        <v>259</v>
      </c>
      <c r="AT177" s="147" t="s">
        <v>327</v>
      </c>
      <c r="AU177" s="147" t="s">
        <v>88</v>
      </c>
      <c r="AY177" s="12" t="s">
        <v>236</v>
      </c>
      <c r="BE177" s="148">
        <f t="shared" si="24"/>
        <v>0</v>
      </c>
      <c r="BF177" s="148">
        <f t="shared" si="25"/>
        <v>0</v>
      </c>
      <c r="BG177" s="148">
        <f t="shared" si="26"/>
        <v>0</v>
      </c>
      <c r="BH177" s="148">
        <f t="shared" si="27"/>
        <v>0</v>
      </c>
      <c r="BI177" s="148">
        <f t="shared" si="28"/>
        <v>0</v>
      </c>
      <c r="BJ177" s="12" t="s">
        <v>8</v>
      </c>
      <c r="BK177" s="148">
        <f t="shared" si="29"/>
        <v>0</v>
      </c>
      <c r="BL177" s="12" t="s">
        <v>91</v>
      </c>
      <c r="BM177" s="147" t="s">
        <v>419</v>
      </c>
    </row>
    <row r="178" spans="2:65" s="25" customFormat="1" ht="21.75" customHeight="1" x14ac:dyDescent="0.2">
      <c r="B178" s="24"/>
      <c r="C178" s="164" t="s">
        <v>851</v>
      </c>
      <c r="D178" s="164" t="s">
        <v>327</v>
      </c>
      <c r="E178" s="165" t="s">
        <v>1703</v>
      </c>
      <c r="F178" s="166" t="s">
        <v>1704</v>
      </c>
      <c r="G178" s="167" t="s">
        <v>1624</v>
      </c>
      <c r="H178" s="168">
        <v>1</v>
      </c>
      <c r="I178" s="7"/>
      <c r="J178" s="169">
        <f t="shared" si="20"/>
        <v>0</v>
      </c>
      <c r="K178" s="166" t="s">
        <v>1</v>
      </c>
      <c r="L178" s="170"/>
      <c r="M178" s="171" t="s">
        <v>1</v>
      </c>
      <c r="N178" s="172" t="s">
        <v>42</v>
      </c>
      <c r="P178" s="145">
        <f t="shared" si="21"/>
        <v>0</v>
      </c>
      <c r="Q178" s="145">
        <v>0</v>
      </c>
      <c r="R178" s="145">
        <f t="shared" si="22"/>
        <v>0</v>
      </c>
      <c r="S178" s="145">
        <v>0</v>
      </c>
      <c r="T178" s="146">
        <f t="shared" si="23"/>
        <v>0</v>
      </c>
      <c r="AR178" s="147" t="s">
        <v>259</v>
      </c>
      <c r="AT178" s="147" t="s">
        <v>327</v>
      </c>
      <c r="AU178" s="147" t="s">
        <v>88</v>
      </c>
      <c r="AY178" s="12" t="s">
        <v>236</v>
      </c>
      <c r="BE178" s="148">
        <f t="shared" si="24"/>
        <v>0</v>
      </c>
      <c r="BF178" s="148">
        <f t="shared" si="25"/>
        <v>0</v>
      </c>
      <c r="BG178" s="148">
        <f t="shared" si="26"/>
        <v>0</v>
      </c>
      <c r="BH178" s="148">
        <f t="shared" si="27"/>
        <v>0</v>
      </c>
      <c r="BI178" s="148">
        <f t="shared" si="28"/>
        <v>0</v>
      </c>
      <c r="BJ178" s="12" t="s">
        <v>8</v>
      </c>
      <c r="BK178" s="148">
        <f t="shared" si="29"/>
        <v>0</v>
      </c>
      <c r="BL178" s="12" t="s">
        <v>91</v>
      </c>
      <c r="BM178" s="147" t="s">
        <v>427</v>
      </c>
    </row>
    <row r="179" spans="2:65" s="25" customFormat="1" ht="16.5" customHeight="1" x14ac:dyDescent="0.2">
      <c r="B179" s="24"/>
      <c r="C179" s="164" t="s">
        <v>1705</v>
      </c>
      <c r="D179" s="164" t="s">
        <v>327</v>
      </c>
      <c r="E179" s="165" t="s">
        <v>1706</v>
      </c>
      <c r="F179" s="166" t="s">
        <v>1707</v>
      </c>
      <c r="G179" s="167" t="s">
        <v>1624</v>
      </c>
      <c r="H179" s="168">
        <v>1</v>
      </c>
      <c r="I179" s="7"/>
      <c r="J179" s="169">
        <f t="shared" si="20"/>
        <v>0</v>
      </c>
      <c r="K179" s="166" t="s">
        <v>1</v>
      </c>
      <c r="L179" s="170"/>
      <c r="M179" s="171" t="s">
        <v>1</v>
      </c>
      <c r="N179" s="172" t="s">
        <v>42</v>
      </c>
      <c r="P179" s="145">
        <f t="shared" si="21"/>
        <v>0</v>
      </c>
      <c r="Q179" s="145">
        <v>0</v>
      </c>
      <c r="R179" s="145">
        <f t="shared" si="22"/>
        <v>0</v>
      </c>
      <c r="S179" s="145">
        <v>0</v>
      </c>
      <c r="T179" s="146">
        <f t="shared" si="23"/>
        <v>0</v>
      </c>
      <c r="AR179" s="147" t="s">
        <v>259</v>
      </c>
      <c r="AT179" s="147" t="s">
        <v>327</v>
      </c>
      <c r="AU179" s="147" t="s">
        <v>88</v>
      </c>
      <c r="AY179" s="12" t="s">
        <v>236</v>
      </c>
      <c r="BE179" s="148">
        <f t="shared" si="24"/>
        <v>0</v>
      </c>
      <c r="BF179" s="148">
        <f t="shared" si="25"/>
        <v>0</v>
      </c>
      <c r="BG179" s="148">
        <f t="shared" si="26"/>
        <v>0</v>
      </c>
      <c r="BH179" s="148">
        <f t="shared" si="27"/>
        <v>0</v>
      </c>
      <c r="BI179" s="148">
        <f t="shared" si="28"/>
        <v>0</v>
      </c>
      <c r="BJ179" s="12" t="s">
        <v>8</v>
      </c>
      <c r="BK179" s="148">
        <f t="shared" si="29"/>
        <v>0</v>
      </c>
      <c r="BL179" s="12" t="s">
        <v>91</v>
      </c>
      <c r="BM179" s="147" t="s">
        <v>436</v>
      </c>
    </row>
    <row r="180" spans="2:65" s="25" customFormat="1" ht="16.5" customHeight="1" x14ac:dyDescent="0.2">
      <c r="B180" s="24"/>
      <c r="C180" s="164" t="s">
        <v>309</v>
      </c>
      <c r="D180" s="164" t="s">
        <v>327</v>
      </c>
      <c r="E180" s="165" t="s">
        <v>1708</v>
      </c>
      <c r="F180" s="166" t="s">
        <v>1709</v>
      </c>
      <c r="G180" s="167" t="s">
        <v>1624</v>
      </c>
      <c r="H180" s="168">
        <v>2</v>
      </c>
      <c r="I180" s="7"/>
      <c r="J180" s="169">
        <f t="shared" si="20"/>
        <v>0</v>
      </c>
      <c r="K180" s="166" t="s">
        <v>1</v>
      </c>
      <c r="L180" s="170"/>
      <c r="M180" s="171" t="s">
        <v>1</v>
      </c>
      <c r="N180" s="172" t="s">
        <v>42</v>
      </c>
      <c r="P180" s="145">
        <f t="shared" si="21"/>
        <v>0</v>
      </c>
      <c r="Q180" s="145">
        <v>0</v>
      </c>
      <c r="R180" s="145">
        <f t="shared" si="22"/>
        <v>0</v>
      </c>
      <c r="S180" s="145">
        <v>0</v>
      </c>
      <c r="T180" s="146">
        <f t="shared" si="23"/>
        <v>0</v>
      </c>
      <c r="AR180" s="147" t="s">
        <v>259</v>
      </c>
      <c r="AT180" s="147" t="s">
        <v>327</v>
      </c>
      <c r="AU180" s="147" t="s">
        <v>88</v>
      </c>
      <c r="AY180" s="12" t="s">
        <v>236</v>
      </c>
      <c r="BE180" s="148">
        <f t="shared" si="24"/>
        <v>0</v>
      </c>
      <c r="BF180" s="148">
        <f t="shared" si="25"/>
        <v>0</v>
      </c>
      <c r="BG180" s="148">
        <f t="shared" si="26"/>
        <v>0</v>
      </c>
      <c r="BH180" s="148">
        <f t="shared" si="27"/>
        <v>0</v>
      </c>
      <c r="BI180" s="148">
        <f t="shared" si="28"/>
        <v>0</v>
      </c>
      <c r="BJ180" s="12" t="s">
        <v>8</v>
      </c>
      <c r="BK180" s="148">
        <f t="shared" si="29"/>
        <v>0</v>
      </c>
      <c r="BL180" s="12" t="s">
        <v>91</v>
      </c>
      <c r="BM180" s="147" t="s">
        <v>480</v>
      </c>
    </row>
    <row r="181" spans="2:65" s="126" customFormat="1" ht="20.85" customHeight="1" x14ac:dyDescent="0.2">
      <c r="B181" s="125"/>
      <c r="D181" s="127" t="s">
        <v>76</v>
      </c>
      <c r="E181" s="135" t="s">
        <v>1710</v>
      </c>
      <c r="F181" s="135" t="s">
        <v>1711</v>
      </c>
      <c r="J181" s="136">
        <f>BK181</f>
        <v>0</v>
      </c>
      <c r="L181" s="125"/>
      <c r="M181" s="130"/>
      <c r="P181" s="131">
        <f>SUM(P182:P195)</f>
        <v>0</v>
      </c>
      <c r="R181" s="131">
        <f>SUM(R182:R195)</f>
        <v>0</v>
      </c>
      <c r="T181" s="132">
        <f>SUM(T182:T195)</f>
        <v>0</v>
      </c>
      <c r="AR181" s="127" t="s">
        <v>8</v>
      </c>
      <c r="AT181" s="133" t="s">
        <v>76</v>
      </c>
      <c r="AU181" s="133" t="s">
        <v>85</v>
      </c>
      <c r="AY181" s="127" t="s">
        <v>236</v>
      </c>
      <c r="BK181" s="134">
        <f>SUM(BK182:BK195)</f>
        <v>0</v>
      </c>
    </row>
    <row r="182" spans="2:65" s="25" customFormat="1" ht="16.5" customHeight="1" x14ac:dyDescent="0.2">
      <c r="B182" s="24"/>
      <c r="C182" s="164" t="s">
        <v>314</v>
      </c>
      <c r="D182" s="164" t="s">
        <v>327</v>
      </c>
      <c r="E182" s="165" t="s">
        <v>1712</v>
      </c>
      <c r="F182" s="166" t="s">
        <v>1713</v>
      </c>
      <c r="G182" s="167" t="s">
        <v>487</v>
      </c>
      <c r="H182" s="168">
        <v>186</v>
      </c>
      <c r="I182" s="7"/>
      <c r="J182" s="169">
        <f t="shared" ref="J182:J195" si="30">ROUND(I182*H182,0)</f>
        <v>0</v>
      </c>
      <c r="K182" s="166" t="s">
        <v>1</v>
      </c>
      <c r="L182" s="170"/>
      <c r="M182" s="171" t="s">
        <v>1</v>
      </c>
      <c r="N182" s="172" t="s">
        <v>42</v>
      </c>
      <c r="P182" s="145">
        <f t="shared" ref="P182:P195" si="31">O182*H182</f>
        <v>0</v>
      </c>
      <c r="Q182" s="145">
        <v>0</v>
      </c>
      <c r="R182" s="145">
        <f t="shared" ref="R182:R195" si="32">Q182*H182</f>
        <v>0</v>
      </c>
      <c r="S182" s="145">
        <v>0</v>
      </c>
      <c r="T182" s="146">
        <f t="shared" ref="T182:T195" si="33">S182*H182</f>
        <v>0</v>
      </c>
      <c r="AR182" s="147" t="s">
        <v>259</v>
      </c>
      <c r="AT182" s="147" t="s">
        <v>327</v>
      </c>
      <c r="AU182" s="147" t="s">
        <v>88</v>
      </c>
      <c r="AY182" s="12" t="s">
        <v>236</v>
      </c>
      <c r="BE182" s="148">
        <f t="shared" ref="BE182:BE195" si="34">IF(N182="základní",J182,0)</f>
        <v>0</v>
      </c>
      <c r="BF182" s="148">
        <f t="shared" ref="BF182:BF195" si="35">IF(N182="snížená",J182,0)</f>
        <v>0</v>
      </c>
      <c r="BG182" s="148">
        <f t="shared" ref="BG182:BG195" si="36">IF(N182="zákl. přenesená",J182,0)</f>
        <v>0</v>
      </c>
      <c r="BH182" s="148">
        <f t="shared" ref="BH182:BH195" si="37">IF(N182="sníž. přenesená",J182,0)</f>
        <v>0</v>
      </c>
      <c r="BI182" s="148">
        <f t="shared" ref="BI182:BI195" si="38">IF(N182="nulová",J182,0)</f>
        <v>0</v>
      </c>
      <c r="BJ182" s="12" t="s">
        <v>8</v>
      </c>
      <c r="BK182" s="148">
        <f t="shared" ref="BK182:BK195" si="39">ROUND(I182*H182,0)</f>
        <v>0</v>
      </c>
      <c r="BL182" s="12" t="s">
        <v>91</v>
      </c>
      <c r="BM182" s="147" t="s">
        <v>498</v>
      </c>
    </row>
    <row r="183" spans="2:65" s="25" customFormat="1" ht="16.5" customHeight="1" x14ac:dyDescent="0.2">
      <c r="B183" s="24"/>
      <c r="C183" s="164" t="s">
        <v>320</v>
      </c>
      <c r="D183" s="164" t="s">
        <v>327</v>
      </c>
      <c r="E183" s="165" t="s">
        <v>1714</v>
      </c>
      <c r="F183" s="166" t="s">
        <v>1715</v>
      </c>
      <c r="G183" s="167" t="s">
        <v>487</v>
      </c>
      <c r="H183" s="168">
        <v>98</v>
      </c>
      <c r="I183" s="7"/>
      <c r="J183" s="169">
        <f t="shared" si="30"/>
        <v>0</v>
      </c>
      <c r="K183" s="166" t="s">
        <v>1</v>
      </c>
      <c r="L183" s="170"/>
      <c r="M183" s="171" t="s">
        <v>1</v>
      </c>
      <c r="N183" s="172" t="s">
        <v>42</v>
      </c>
      <c r="P183" s="145">
        <f t="shared" si="31"/>
        <v>0</v>
      </c>
      <c r="Q183" s="145">
        <v>0</v>
      </c>
      <c r="R183" s="145">
        <f t="shared" si="32"/>
        <v>0</v>
      </c>
      <c r="S183" s="145">
        <v>0</v>
      </c>
      <c r="T183" s="146">
        <f t="shared" si="33"/>
        <v>0</v>
      </c>
      <c r="AR183" s="147" t="s">
        <v>259</v>
      </c>
      <c r="AT183" s="147" t="s">
        <v>327</v>
      </c>
      <c r="AU183" s="147" t="s">
        <v>88</v>
      </c>
      <c r="AY183" s="12" t="s">
        <v>236</v>
      </c>
      <c r="BE183" s="148">
        <f t="shared" si="34"/>
        <v>0</v>
      </c>
      <c r="BF183" s="148">
        <f t="shared" si="35"/>
        <v>0</v>
      </c>
      <c r="BG183" s="148">
        <f t="shared" si="36"/>
        <v>0</v>
      </c>
      <c r="BH183" s="148">
        <f t="shared" si="37"/>
        <v>0</v>
      </c>
      <c r="BI183" s="148">
        <f t="shared" si="38"/>
        <v>0</v>
      </c>
      <c r="BJ183" s="12" t="s">
        <v>8</v>
      </c>
      <c r="BK183" s="148">
        <f t="shared" si="39"/>
        <v>0</v>
      </c>
      <c r="BL183" s="12" t="s">
        <v>91</v>
      </c>
      <c r="BM183" s="147" t="s">
        <v>507</v>
      </c>
    </row>
    <row r="184" spans="2:65" s="25" customFormat="1" ht="16.5" customHeight="1" x14ac:dyDescent="0.2">
      <c r="B184" s="24"/>
      <c r="C184" s="164" t="s">
        <v>326</v>
      </c>
      <c r="D184" s="164" t="s">
        <v>327</v>
      </c>
      <c r="E184" s="165" t="s">
        <v>1716</v>
      </c>
      <c r="F184" s="166" t="s">
        <v>1717</v>
      </c>
      <c r="G184" s="167" t="s">
        <v>1624</v>
      </c>
      <c r="H184" s="168">
        <v>155</v>
      </c>
      <c r="I184" s="7"/>
      <c r="J184" s="169">
        <f t="shared" si="30"/>
        <v>0</v>
      </c>
      <c r="K184" s="166" t="s">
        <v>1</v>
      </c>
      <c r="L184" s="170"/>
      <c r="M184" s="171" t="s">
        <v>1</v>
      </c>
      <c r="N184" s="172" t="s">
        <v>42</v>
      </c>
      <c r="P184" s="145">
        <f t="shared" si="31"/>
        <v>0</v>
      </c>
      <c r="Q184" s="145">
        <v>0</v>
      </c>
      <c r="R184" s="145">
        <f t="shared" si="32"/>
        <v>0</v>
      </c>
      <c r="S184" s="145">
        <v>0</v>
      </c>
      <c r="T184" s="146">
        <f t="shared" si="33"/>
        <v>0</v>
      </c>
      <c r="AR184" s="147" t="s">
        <v>259</v>
      </c>
      <c r="AT184" s="147" t="s">
        <v>327</v>
      </c>
      <c r="AU184" s="147" t="s">
        <v>88</v>
      </c>
      <c r="AY184" s="12" t="s">
        <v>236</v>
      </c>
      <c r="BE184" s="148">
        <f t="shared" si="34"/>
        <v>0</v>
      </c>
      <c r="BF184" s="148">
        <f t="shared" si="35"/>
        <v>0</v>
      </c>
      <c r="BG184" s="148">
        <f t="shared" si="36"/>
        <v>0</v>
      </c>
      <c r="BH184" s="148">
        <f t="shared" si="37"/>
        <v>0</v>
      </c>
      <c r="BI184" s="148">
        <f t="shared" si="38"/>
        <v>0</v>
      </c>
      <c r="BJ184" s="12" t="s">
        <v>8</v>
      </c>
      <c r="BK184" s="148">
        <f t="shared" si="39"/>
        <v>0</v>
      </c>
      <c r="BL184" s="12" t="s">
        <v>91</v>
      </c>
      <c r="BM184" s="147" t="s">
        <v>518</v>
      </c>
    </row>
    <row r="185" spans="2:65" s="25" customFormat="1" ht="16.5" customHeight="1" x14ac:dyDescent="0.2">
      <c r="B185" s="24"/>
      <c r="C185" s="164" t="s">
        <v>333</v>
      </c>
      <c r="D185" s="164" t="s">
        <v>327</v>
      </c>
      <c r="E185" s="165" t="s">
        <v>1718</v>
      </c>
      <c r="F185" s="166" t="s">
        <v>1719</v>
      </c>
      <c r="G185" s="167" t="s">
        <v>1624</v>
      </c>
      <c r="H185" s="168">
        <v>35</v>
      </c>
      <c r="I185" s="7"/>
      <c r="J185" s="169">
        <f t="shared" si="30"/>
        <v>0</v>
      </c>
      <c r="K185" s="166" t="s">
        <v>1</v>
      </c>
      <c r="L185" s="170"/>
      <c r="M185" s="171" t="s">
        <v>1</v>
      </c>
      <c r="N185" s="172" t="s">
        <v>42</v>
      </c>
      <c r="P185" s="145">
        <f t="shared" si="31"/>
        <v>0</v>
      </c>
      <c r="Q185" s="145">
        <v>0</v>
      </c>
      <c r="R185" s="145">
        <f t="shared" si="32"/>
        <v>0</v>
      </c>
      <c r="S185" s="145">
        <v>0</v>
      </c>
      <c r="T185" s="146">
        <f t="shared" si="33"/>
        <v>0</v>
      </c>
      <c r="AR185" s="147" t="s">
        <v>259</v>
      </c>
      <c r="AT185" s="147" t="s">
        <v>327</v>
      </c>
      <c r="AU185" s="147" t="s">
        <v>88</v>
      </c>
      <c r="AY185" s="12" t="s">
        <v>236</v>
      </c>
      <c r="BE185" s="148">
        <f t="shared" si="34"/>
        <v>0</v>
      </c>
      <c r="BF185" s="148">
        <f t="shared" si="35"/>
        <v>0</v>
      </c>
      <c r="BG185" s="148">
        <f t="shared" si="36"/>
        <v>0</v>
      </c>
      <c r="BH185" s="148">
        <f t="shared" si="37"/>
        <v>0</v>
      </c>
      <c r="BI185" s="148">
        <f t="shared" si="38"/>
        <v>0</v>
      </c>
      <c r="BJ185" s="12" t="s">
        <v>8</v>
      </c>
      <c r="BK185" s="148">
        <f t="shared" si="39"/>
        <v>0</v>
      </c>
      <c r="BL185" s="12" t="s">
        <v>91</v>
      </c>
      <c r="BM185" s="147" t="s">
        <v>535</v>
      </c>
    </row>
    <row r="186" spans="2:65" s="25" customFormat="1" ht="16.5" customHeight="1" x14ac:dyDescent="0.2">
      <c r="B186" s="24"/>
      <c r="C186" s="164" t="s">
        <v>1720</v>
      </c>
      <c r="D186" s="164" t="s">
        <v>327</v>
      </c>
      <c r="E186" s="165" t="s">
        <v>1721</v>
      </c>
      <c r="F186" s="166" t="s">
        <v>1722</v>
      </c>
      <c r="G186" s="167" t="s">
        <v>1624</v>
      </c>
      <c r="H186" s="168">
        <v>67</v>
      </c>
      <c r="I186" s="7"/>
      <c r="J186" s="169">
        <f t="shared" si="30"/>
        <v>0</v>
      </c>
      <c r="K186" s="166" t="s">
        <v>1</v>
      </c>
      <c r="L186" s="170"/>
      <c r="M186" s="171" t="s">
        <v>1</v>
      </c>
      <c r="N186" s="172" t="s">
        <v>42</v>
      </c>
      <c r="P186" s="145">
        <f t="shared" si="31"/>
        <v>0</v>
      </c>
      <c r="Q186" s="145">
        <v>0</v>
      </c>
      <c r="R186" s="145">
        <f t="shared" si="32"/>
        <v>0</v>
      </c>
      <c r="S186" s="145">
        <v>0</v>
      </c>
      <c r="T186" s="146">
        <f t="shared" si="33"/>
        <v>0</v>
      </c>
      <c r="AR186" s="147" t="s">
        <v>259</v>
      </c>
      <c r="AT186" s="147" t="s">
        <v>327</v>
      </c>
      <c r="AU186" s="147" t="s">
        <v>88</v>
      </c>
      <c r="AY186" s="12" t="s">
        <v>236</v>
      </c>
      <c r="BE186" s="148">
        <f t="shared" si="34"/>
        <v>0</v>
      </c>
      <c r="BF186" s="148">
        <f t="shared" si="35"/>
        <v>0</v>
      </c>
      <c r="BG186" s="148">
        <f t="shared" si="36"/>
        <v>0</v>
      </c>
      <c r="BH186" s="148">
        <f t="shared" si="37"/>
        <v>0</v>
      </c>
      <c r="BI186" s="148">
        <f t="shared" si="38"/>
        <v>0</v>
      </c>
      <c r="BJ186" s="12" t="s">
        <v>8</v>
      </c>
      <c r="BK186" s="148">
        <f t="shared" si="39"/>
        <v>0</v>
      </c>
      <c r="BL186" s="12" t="s">
        <v>91</v>
      </c>
      <c r="BM186" s="147" t="s">
        <v>545</v>
      </c>
    </row>
    <row r="187" spans="2:65" s="25" customFormat="1" ht="16.5" customHeight="1" x14ac:dyDescent="0.2">
      <c r="B187" s="24"/>
      <c r="C187" s="164" t="s">
        <v>1669</v>
      </c>
      <c r="D187" s="164" t="s">
        <v>327</v>
      </c>
      <c r="E187" s="165" t="s">
        <v>1723</v>
      </c>
      <c r="F187" s="166" t="s">
        <v>1724</v>
      </c>
      <c r="G187" s="167" t="s">
        <v>1624</v>
      </c>
      <c r="H187" s="168">
        <v>44</v>
      </c>
      <c r="I187" s="7"/>
      <c r="J187" s="169">
        <f t="shared" si="30"/>
        <v>0</v>
      </c>
      <c r="K187" s="166" t="s">
        <v>1</v>
      </c>
      <c r="L187" s="170"/>
      <c r="M187" s="171" t="s">
        <v>1</v>
      </c>
      <c r="N187" s="172" t="s">
        <v>42</v>
      </c>
      <c r="P187" s="145">
        <f t="shared" si="31"/>
        <v>0</v>
      </c>
      <c r="Q187" s="145">
        <v>0</v>
      </c>
      <c r="R187" s="145">
        <f t="shared" si="32"/>
        <v>0</v>
      </c>
      <c r="S187" s="145">
        <v>0</v>
      </c>
      <c r="T187" s="146">
        <f t="shared" si="33"/>
        <v>0</v>
      </c>
      <c r="AR187" s="147" t="s">
        <v>259</v>
      </c>
      <c r="AT187" s="147" t="s">
        <v>327</v>
      </c>
      <c r="AU187" s="147" t="s">
        <v>88</v>
      </c>
      <c r="AY187" s="12" t="s">
        <v>236</v>
      </c>
      <c r="BE187" s="148">
        <f t="shared" si="34"/>
        <v>0</v>
      </c>
      <c r="BF187" s="148">
        <f t="shared" si="35"/>
        <v>0</v>
      </c>
      <c r="BG187" s="148">
        <f t="shared" si="36"/>
        <v>0</v>
      </c>
      <c r="BH187" s="148">
        <f t="shared" si="37"/>
        <v>0</v>
      </c>
      <c r="BI187" s="148">
        <f t="shared" si="38"/>
        <v>0</v>
      </c>
      <c r="BJ187" s="12" t="s">
        <v>8</v>
      </c>
      <c r="BK187" s="148">
        <f t="shared" si="39"/>
        <v>0</v>
      </c>
      <c r="BL187" s="12" t="s">
        <v>91</v>
      </c>
      <c r="BM187" s="147" t="s">
        <v>553</v>
      </c>
    </row>
    <row r="188" spans="2:65" s="25" customFormat="1" ht="16.5" customHeight="1" x14ac:dyDescent="0.2">
      <c r="B188" s="24"/>
      <c r="C188" s="164" t="s">
        <v>1725</v>
      </c>
      <c r="D188" s="164" t="s">
        <v>327</v>
      </c>
      <c r="E188" s="165" t="s">
        <v>1726</v>
      </c>
      <c r="F188" s="166" t="s">
        <v>1727</v>
      </c>
      <c r="G188" s="167" t="s">
        <v>1624</v>
      </c>
      <c r="H188" s="168">
        <v>6</v>
      </c>
      <c r="I188" s="7"/>
      <c r="J188" s="169">
        <f t="shared" si="30"/>
        <v>0</v>
      </c>
      <c r="K188" s="166" t="s">
        <v>1</v>
      </c>
      <c r="L188" s="170"/>
      <c r="M188" s="171" t="s">
        <v>1</v>
      </c>
      <c r="N188" s="172" t="s">
        <v>42</v>
      </c>
      <c r="P188" s="145">
        <f t="shared" si="31"/>
        <v>0</v>
      </c>
      <c r="Q188" s="145">
        <v>0</v>
      </c>
      <c r="R188" s="145">
        <f t="shared" si="32"/>
        <v>0</v>
      </c>
      <c r="S188" s="145">
        <v>0</v>
      </c>
      <c r="T188" s="146">
        <f t="shared" si="33"/>
        <v>0</v>
      </c>
      <c r="AR188" s="147" t="s">
        <v>259</v>
      </c>
      <c r="AT188" s="147" t="s">
        <v>327</v>
      </c>
      <c r="AU188" s="147" t="s">
        <v>88</v>
      </c>
      <c r="AY188" s="12" t="s">
        <v>236</v>
      </c>
      <c r="BE188" s="148">
        <f t="shared" si="34"/>
        <v>0</v>
      </c>
      <c r="BF188" s="148">
        <f t="shared" si="35"/>
        <v>0</v>
      </c>
      <c r="BG188" s="148">
        <f t="shared" si="36"/>
        <v>0</v>
      </c>
      <c r="BH188" s="148">
        <f t="shared" si="37"/>
        <v>0</v>
      </c>
      <c r="BI188" s="148">
        <f t="shared" si="38"/>
        <v>0</v>
      </c>
      <c r="BJ188" s="12" t="s">
        <v>8</v>
      </c>
      <c r="BK188" s="148">
        <f t="shared" si="39"/>
        <v>0</v>
      </c>
      <c r="BL188" s="12" t="s">
        <v>91</v>
      </c>
      <c r="BM188" s="147" t="s">
        <v>1728</v>
      </c>
    </row>
    <row r="189" spans="2:65" s="25" customFormat="1" ht="16.5" customHeight="1" x14ac:dyDescent="0.2">
      <c r="B189" s="24"/>
      <c r="C189" s="164" t="s">
        <v>1672</v>
      </c>
      <c r="D189" s="164" t="s">
        <v>327</v>
      </c>
      <c r="E189" s="165" t="s">
        <v>1729</v>
      </c>
      <c r="F189" s="166" t="s">
        <v>1730</v>
      </c>
      <c r="G189" s="167" t="s">
        <v>1624</v>
      </c>
      <c r="H189" s="168">
        <v>14</v>
      </c>
      <c r="I189" s="7"/>
      <c r="J189" s="169">
        <f t="shared" si="30"/>
        <v>0</v>
      </c>
      <c r="K189" s="166" t="s">
        <v>1</v>
      </c>
      <c r="L189" s="170"/>
      <c r="M189" s="171" t="s">
        <v>1</v>
      </c>
      <c r="N189" s="172" t="s">
        <v>42</v>
      </c>
      <c r="P189" s="145">
        <f t="shared" si="31"/>
        <v>0</v>
      </c>
      <c r="Q189" s="145">
        <v>0</v>
      </c>
      <c r="R189" s="145">
        <f t="shared" si="32"/>
        <v>0</v>
      </c>
      <c r="S189" s="145">
        <v>0</v>
      </c>
      <c r="T189" s="146">
        <f t="shared" si="33"/>
        <v>0</v>
      </c>
      <c r="AR189" s="147" t="s">
        <v>259</v>
      </c>
      <c r="AT189" s="147" t="s">
        <v>327</v>
      </c>
      <c r="AU189" s="147" t="s">
        <v>88</v>
      </c>
      <c r="AY189" s="12" t="s">
        <v>236</v>
      </c>
      <c r="BE189" s="148">
        <f t="shared" si="34"/>
        <v>0</v>
      </c>
      <c r="BF189" s="148">
        <f t="shared" si="35"/>
        <v>0</v>
      </c>
      <c r="BG189" s="148">
        <f t="shared" si="36"/>
        <v>0</v>
      </c>
      <c r="BH189" s="148">
        <f t="shared" si="37"/>
        <v>0</v>
      </c>
      <c r="BI189" s="148">
        <f t="shared" si="38"/>
        <v>0</v>
      </c>
      <c r="BJ189" s="12" t="s">
        <v>8</v>
      </c>
      <c r="BK189" s="148">
        <f t="shared" si="39"/>
        <v>0</v>
      </c>
      <c r="BL189" s="12" t="s">
        <v>91</v>
      </c>
      <c r="BM189" s="147" t="s">
        <v>1731</v>
      </c>
    </row>
    <row r="190" spans="2:65" s="25" customFormat="1" ht="16.5" customHeight="1" x14ac:dyDescent="0.2">
      <c r="B190" s="24"/>
      <c r="C190" s="164" t="s">
        <v>338</v>
      </c>
      <c r="D190" s="164" t="s">
        <v>327</v>
      </c>
      <c r="E190" s="165" t="s">
        <v>1732</v>
      </c>
      <c r="F190" s="166" t="s">
        <v>1733</v>
      </c>
      <c r="G190" s="167" t="s">
        <v>1624</v>
      </c>
      <c r="H190" s="168">
        <v>14</v>
      </c>
      <c r="I190" s="7"/>
      <c r="J190" s="169">
        <f t="shared" si="30"/>
        <v>0</v>
      </c>
      <c r="K190" s="166" t="s">
        <v>1</v>
      </c>
      <c r="L190" s="170"/>
      <c r="M190" s="171" t="s">
        <v>1</v>
      </c>
      <c r="N190" s="172" t="s">
        <v>42</v>
      </c>
      <c r="P190" s="145">
        <f t="shared" si="31"/>
        <v>0</v>
      </c>
      <c r="Q190" s="145">
        <v>0</v>
      </c>
      <c r="R190" s="145">
        <f t="shared" si="32"/>
        <v>0</v>
      </c>
      <c r="S190" s="145">
        <v>0</v>
      </c>
      <c r="T190" s="146">
        <f t="shared" si="33"/>
        <v>0</v>
      </c>
      <c r="AR190" s="147" t="s">
        <v>259</v>
      </c>
      <c r="AT190" s="147" t="s">
        <v>327</v>
      </c>
      <c r="AU190" s="147" t="s">
        <v>88</v>
      </c>
      <c r="AY190" s="12" t="s">
        <v>236</v>
      </c>
      <c r="BE190" s="148">
        <f t="shared" si="34"/>
        <v>0</v>
      </c>
      <c r="BF190" s="148">
        <f t="shared" si="35"/>
        <v>0</v>
      </c>
      <c r="BG190" s="148">
        <f t="shared" si="36"/>
        <v>0</v>
      </c>
      <c r="BH190" s="148">
        <f t="shared" si="37"/>
        <v>0</v>
      </c>
      <c r="BI190" s="148">
        <f t="shared" si="38"/>
        <v>0</v>
      </c>
      <c r="BJ190" s="12" t="s">
        <v>8</v>
      </c>
      <c r="BK190" s="148">
        <f t="shared" si="39"/>
        <v>0</v>
      </c>
      <c r="BL190" s="12" t="s">
        <v>91</v>
      </c>
      <c r="BM190" s="147" t="s">
        <v>1734</v>
      </c>
    </row>
    <row r="191" spans="2:65" s="25" customFormat="1" ht="16.5" customHeight="1" x14ac:dyDescent="0.2">
      <c r="B191" s="24"/>
      <c r="C191" s="164" t="s">
        <v>344</v>
      </c>
      <c r="D191" s="164" t="s">
        <v>327</v>
      </c>
      <c r="E191" s="165" t="s">
        <v>1735</v>
      </c>
      <c r="F191" s="166" t="s">
        <v>1736</v>
      </c>
      <c r="G191" s="167" t="s">
        <v>1624</v>
      </c>
      <c r="H191" s="168">
        <v>14</v>
      </c>
      <c r="I191" s="7"/>
      <c r="J191" s="169">
        <f t="shared" si="30"/>
        <v>0</v>
      </c>
      <c r="K191" s="166" t="s">
        <v>1</v>
      </c>
      <c r="L191" s="170"/>
      <c r="M191" s="171" t="s">
        <v>1</v>
      </c>
      <c r="N191" s="172" t="s">
        <v>42</v>
      </c>
      <c r="P191" s="145">
        <f t="shared" si="31"/>
        <v>0</v>
      </c>
      <c r="Q191" s="145">
        <v>0</v>
      </c>
      <c r="R191" s="145">
        <f t="shared" si="32"/>
        <v>0</v>
      </c>
      <c r="S191" s="145">
        <v>0</v>
      </c>
      <c r="T191" s="146">
        <f t="shared" si="33"/>
        <v>0</v>
      </c>
      <c r="AR191" s="147" t="s">
        <v>259</v>
      </c>
      <c r="AT191" s="147" t="s">
        <v>327</v>
      </c>
      <c r="AU191" s="147" t="s">
        <v>88</v>
      </c>
      <c r="AY191" s="12" t="s">
        <v>236</v>
      </c>
      <c r="BE191" s="148">
        <f t="shared" si="34"/>
        <v>0</v>
      </c>
      <c r="BF191" s="148">
        <f t="shared" si="35"/>
        <v>0</v>
      </c>
      <c r="BG191" s="148">
        <f t="shared" si="36"/>
        <v>0</v>
      </c>
      <c r="BH191" s="148">
        <f t="shared" si="37"/>
        <v>0</v>
      </c>
      <c r="BI191" s="148">
        <f t="shared" si="38"/>
        <v>0</v>
      </c>
      <c r="BJ191" s="12" t="s">
        <v>8</v>
      </c>
      <c r="BK191" s="148">
        <f t="shared" si="39"/>
        <v>0</v>
      </c>
      <c r="BL191" s="12" t="s">
        <v>91</v>
      </c>
      <c r="BM191" s="147" t="s">
        <v>1737</v>
      </c>
    </row>
    <row r="192" spans="2:65" s="25" customFormat="1" ht="16.5" customHeight="1" x14ac:dyDescent="0.2">
      <c r="B192" s="24"/>
      <c r="C192" s="164" t="s">
        <v>349</v>
      </c>
      <c r="D192" s="164" t="s">
        <v>327</v>
      </c>
      <c r="E192" s="165" t="s">
        <v>1738</v>
      </c>
      <c r="F192" s="166" t="s">
        <v>1739</v>
      </c>
      <c r="G192" s="167" t="s">
        <v>1624</v>
      </c>
      <c r="H192" s="168">
        <v>3</v>
      </c>
      <c r="I192" s="7"/>
      <c r="J192" s="169">
        <f t="shared" si="30"/>
        <v>0</v>
      </c>
      <c r="K192" s="166" t="s">
        <v>1</v>
      </c>
      <c r="L192" s="170"/>
      <c r="M192" s="171" t="s">
        <v>1</v>
      </c>
      <c r="N192" s="172" t="s">
        <v>42</v>
      </c>
      <c r="P192" s="145">
        <f t="shared" si="31"/>
        <v>0</v>
      </c>
      <c r="Q192" s="145">
        <v>0</v>
      </c>
      <c r="R192" s="145">
        <f t="shared" si="32"/>
        <v>0</v>
      </c>
      <c r="S192" s="145">
        <v>0</v>
      </c>
      <c r="T192" s="146">
        <f t="shared" si="33"/>
        <v>0</v>
      </c>
      <c r="AR192" s="147" t="s">
        <v>259</v>
      </c>
      <c r="AT192" s="147" t="s">
        <v>327</v>
      </c>
      <c r="AU192" s="147" t="s">
        <v>88</v>
      </c>
      <c r="AY192" s="12" t="s">
        <v>236</v>
      </c>
      <c r="BE192" s="148">
        <f t="shared" si="34"/>
        <v>0</v>
      </c>
      <c r="BF192" s="148">
        <f t="shared" si="35"/>
        <v>0</v>
      </c>
      <c r="BG192" s="148">
        <f t="shared" si="36"/>
        <v>0</v>
      </c>
      <c r="BH192" s="148">
        <f t="shared" si="37"/>
        <v>0</v>
      </c>
      <c r="BI192" s="148">
        <f t="shared" si="38"/>
        <v>0</v>
      </c>
      <c r="BJ192" s="12" t="s">
        <v>8</v>
      </c>
      <c r="BK192" s="148">
        <f t="shared" si="39"/>
        <v>0</v>
      </c>
      <c r="BL192" s="12" t="s">
        <v>91</v>
      </c>
      <c r="BM192" s="147" t="s">
        <v>1740</v>
      </c>
    </row>
    <row r="193" spans="2:65" s="25" customFormat="1" ht="16.5" customHeight="1" x14ac:dyDescent="0.2">
      <c r="B193" s="24"/>
      <c r="C193" s="164" t="s">
        <v>354</v>
      </c>
      <c r="D193" s="164" t="s">
        <v>327</v>
      </c>
      <c r="E193" s="165" t="s">
        <v>1741</v>
      </c>
      <c r="F193" s="166" t="s">
        <v>1742</v>
      </c>
      <c r="G193" s="167" t="s">
        <v>1624</v>
      </c>
      <c r="H193" s="168">
        <v>3</v>
      </c>
      <c r="I193" s="7"/>
      <c r="J193" s="169">
        <f t="shared" si="30"/>
        <v>0</v>
      </c>
      <c r="K193" s="166" t="s">
        <v>1</v>
      </c>
      <c r="L193" s="170"/>
      <c r="M193" s="171" t="s">
        <v>1</v>
      </c>
      <c r="N193" s="172" t="s">
        <v>42</v>
      </c>
      <c r="P193" s="145">
        <f t="shared" si="31"/>
        <v>0</v>
      </c>
      <c r="Q193" s="145">
        <v>0</v>
      </c>
      <c r="R193" s="145">
        <f t="shared" si="32"/>
        <v>0</v>
      </c>
      <c r="S193" s="145">
        <v>0</v>
      </c>
      <c r="T193" s="146">
        <f t="shared" si="33"/>
        <v>0</v>
      </c>
      <c r="AR193" s="147" t="s">
        <v>259</v>
      </c>
      <c r="AT193" s="147" t="s">
        <v>327</v>
      </c>
      <c r="AU193" s="147" t="s">
        <v>88</v>
      </c>
      <c r="AY193" s="12" t="s">
        <v>236</v>
      </c>
      <c r="BE193" s="148">
        <f t="shared" si="34"/>
        <v>0</v>
      </c>
      <c r="BF193" s="148">
        <f t="shared" si="35"/>
        <v>0</v>
      </c>
      <c r="BG193" s="148">
        <f t="shared" si="36"/>
        <v>0</v>
      </c>
      <c r="BH193" s="148">
        <f t="shared" si="37"/>
        <v>0</v>
      </c>
      <c r="BI193" s="148">
        <f t="shared" si="38"/>
        <v>0</v>
      </c>
      <c r="BJ193" s="12" t="s">
        <v>8</v>
      </c>
      <c r="BK193" s="148">
        <f t="shared" si="39"/>
        <v>0</v>
      </c>
      <c r="BL193" s="12" t="s">
        <v>91</v>
      </c>
      <c r="BM193" s="147" t="s">
        <v>1743</v>
      </c>
    </row>
    <row r="194" spans="2:65" s="25" customFormat="1" ht="16.5" customHeight="1" x14ac:dyDescent="0.2">
      <c r="B194" s="24"/>
      <c r="C194" s="164" t="s">
        <v>359</v>
      </c>
      <c r="D194" s="164" t="s">
        <v>327</v>
      </c>
      <c r="E194" s="165" t="s">
        <v>1744</v>
      </c>
      <c r="F194" s="166" t="s">
        <v>1745</v>
      </c>
      <c r="G194" s="167" t="s">
        <v>1624</v>
      </c>
      <c r="H194" s="168">
        <v>3</v>
      </c>
      <c r="I194" s="7"/>
      <c r="J194" s="169">
        <f t="shared" si="30"/>
        <v>0</v>
      </c>
      <c r="K194" s="166" t="s">
        <v>1</v>
      </c>
      <c r="L194" s="170"/>
      <c r="M194" s="171" t="s">
        <v>1</v>
      </c>
      <c r="N194" s="172" t="s">
        <v>42</v>
      </c>
      <c r="P194" s="145">
        <f t="shared" si="31"/>
        <v>0</v>
      </c>
      <c r="Q194" s="145">
        <v>0</v>
      </c>
      <c r="R194" s="145">
        <f t="shared" si="32"/>
        <v>0</v>
      </c>
      <c r="S194" s="145">
        <v>0</v>
      </c>
      <c r="T194" s="146">
        <f t="shared" si="33"/>
        <v>0</v>
      </c>
      <c r="AR194" s="147" t="s">
        <v>259</v>
      </c>
      <c r="AT194" s="147" t="s">
        <v>327</v>
      </c>
      <c r="AU194" s="147" t="s">
        <v>88</v>
      </c>
      <c r="AY194" s="12" t="s">
        <v>236</v>
      </c>
      <c r="BE194" s="148">
        <f t="shared" si="34"/>
        <v>0</v>
      </c>
      <c r="BF194" s="148">
        <f t="shared" si="35"/>
        <v>0</v>
      </c>
      <c r="BG194" s="148">
        <f t="shared" si="36"/>
        <v>0</v>
      </c>
      <c r="BH194" s="148">
        <f t="shared" si="37"/>
        <v>0</v>
      </c>
      <c r="BI194" s="148">
        <f t="shared" si="38"/>
        <v>0</v>
      </c>
      <c r="BJ194" s="12" t="s">
        <v>8</v>
      </c>
      <c r="BK194" s="148">
        <f t="shared" si="39"/>
        <v>0</v>
      </c>
      <c r="BL194" s="12" t="s">
        <v>91</v>
      </c>
      <c r="BM194" s="147" t="s">
        <v>1746</v>
      </c>
    </row>
    <row r="195" spans="2:65" s="25" customFormat="1" ht="16.5" customHeight="1" x14ac:dyDescent="0.2">
      <c r="B195" s="24"/>
      <c r="C195" s="164" t="s">
        <v>372</v>
      </c>
      <c r="D195" s="164" t="s">
        <v>327</v>
      </c>
      <c r="E195" s="165" t="s">
        <v>1747</v>
      </c>
      <c r="F195" s="166" t="s">
        <v>1748</v>
      </c>
      <c r="G195" s="167" t="s">
        <v>1624</v>
      </c>
      <c r="H195" s="168">
        <v>3</v>
      </c>
      <c r="I195" s="7"/>
      <c r="J195" s="169">
        <f t="shared" si="30"/>
        <v>0</v>
      </c>
      <c r="K195" s="166" t="s">
        <v>1</v>
      </c>
      <c r="L195" s="170"/>
      <c r="M195" s="171" t="s">
        <v>1</v>
      </c>
      <c r="N195" s="172" t="s">
        <v>42</v>
      </c>
      <c r="P195" s="145">
        <f t="shared" si="31"/>
        <v>0</v>
      </c>
      <c r="Q195" s="145">
        <v>0</v>
      </c>
      <c r="R195" s="145">
        <f t="shared" si="32"/>
        <v>0</v>
      </c>
      <c r="S195" s="145">
        <v>0</v>
      </c>
      <c r="T195" s="146">
        <f t="shared" si="33"/>
        <v>0</v>
      </c>
      <c r="AR195" s="147" t="s">
        <v>259</v>
      </c>
      <c r="AT195" s="147" t="s">
        <v>327</v>
      </c>
      <c r="AU195" s="147" t="s">
        <v>88</v>
      </c>
      <c r="AY195" s="12" t="s">
        <v>236</v>
      </c>
      <c r="BE195" s="148">
        <f t="shared" si="34"/>
        <v>0</v>
      </c>
      <c r="BF195" s="148">
        <f t="shared" si="35"/>
        <v>0</v>
      </c>
      <c r="BG195" s="148">
        <f t="shared" si="36"/>
        <v>0</v>
      </c>
      <c r="BH195" s="148">
        <f t="shared" si="37"/>
        <v>0</v>
      </c>
      <c r="BI195" s="148">
        <f t="shared" si="38"/>
        <v>0</v>
      </c>
      <c r="BJ195" s="12" t="s">
        <v>8</v>
      </c>
      <c r="BK195" s="148">
        <f t="shared" si="39"/>
        <v>0</v>
      </c>
      <c r="BL195" s="12" t="s">
        <v>91</v>
      </c>
      <c r="BM195" s="147" t="s">
        <v>1749</v>
      </c>
    </row>
    <row r="196" spans="2:65" s="126" customFormat="1" ht="20.85" customHeight="1" x14ac:dyDescent="0.2">
      <c r="B196" s="125"/>
      <c r="D196" s="127" t="s">
        <v>76</v>
      </c>
      <c r="E196" s="135" t="s">
        <v>1750</v>
      </c>
      <c r="F196" s="135" t="s">
        <v>1751</v>
      </c>
      <c r="J196" s="136">
        <f>BK196</f>
        <v>0</v>
      </c>
      <c r="L196" s="125"/>
      <c r="M196" s="130"/>
      <c r="P196" s="131">
        <f>SUM(P197:P200)</f>
        <v>0</v>
      </c>
      <c r="R196" s="131">
        <f>SUM(R197:R200)</f>
        <v>0</v>
      </c>
      <c r="T196" s="132">
        <f>SUM(T197:T200)</f>
        <v>0</v>
      </c>
      <c r="AR196" s="127" t="s">
        <v>8</v>
      </c>
      <c r="AT196" s="133" t="s">
        <v>76</v>
      </c>
      <c r="AU196" s="133" t="s">
        <v>85</v>
      </c>
      <c r="AY196" s="127" t="s">
        <v>236</v>
      </c>
      <c r="BK196" s="134">
        <f>SUM(BK197:BK200)</f>
        <v>0</v>
      </c>
    </row>
    <row r="197" spans="2:65" s="25" customFormat="1" ht="16.5" customHeight="1" x14ac:dyDescent="0.2">
      <c r="B197" s="24"/>
      <c r="C197" s="164" t="s">
        <v>383</v>
      </c>
      <c r="D197" s="164" t="s">
        <v>327</v>
      </c>
      <c r="E197" s="165" t="s">
        <v>1752</v>
      </c>
      <c r="F197" s="166" t="s">
        <v>1753</v>
      </c>
      <c r="G197" s="167" t="s">
        <v>487</v>
      </c>
      <c r="H197" s="168">
        <v>248</v>
      </c>
      <c r="I197" s="7"/>
      <c r="J197" s="169">
        <f>ROUND(I197*H197,0)</f>
        <v>0</v>
      </c>
      <c r="K197" s="166" t="s">
        <v>1</v>
      </c>
      <c r="L197" s="170"/>
      <c r="M197" s="171" t="s">
        <v>1</v>
      </c>
      <c r="N197" s="172" t="s">
        <v>42</v>
      </c>
      <c r="P197" s="145">
        <f>O197*H197</f>
        <v>0</v>
      </c>
      <c r="Q197" s="145">
        <v>0</v>
      </c>
      <c r="R197" s="145">
        <f>Q197*H197</f>
        <v>0</v>
      </c>
      <c r="S197" s="145">
        <v>0</v>
      </c>
      <c r="T197" s="146">
        <f>S197*H197</f>
        <v>0</v>
      </c>
      <c r="AR197" s="147" t="s">
        <v>259</v>
      </c>
      <c r="AT197" s="147" t="s">
        <v>327</v>
      </c>
      <c r="AU197" s="147" t="s">
        <v>88</v>
      </c>
      <c r="AY197" s="12" t="s">
        <v>236</v>
      </c>
      <c r="BE197" s="148">
        <f>IF(N197="základní",J197,0)</f>
        <v>0</v>
      </c>
      <c r="BF197" s="148">
        <f>IF(N197="snížená",J197,0)</f>
        <v>0</v>
      </c>
      <c r="BG197" s="148">
        <f>IF(N197="zákl. přenesená",J197,0)</f>
        <v>0</v>
      </c>
      <c r="BH197" s="148">
        <f>IF(N197="sníž. přenesená",J197,0)</f>
        <v>0</v>
      </c>
      <c r="BI197" s="148">
        <f>IF(N197="nulová",J197,0)</f>
        <v>0</v>
      </c>
      <c r="BJ197" s="12" t="s">
        <v>8</v>
      </c>
      <c r="BK197" s="148">
        <f>ROUND(I197*H197,0)</f>
        <v>0</v>
      </c>
      <c r="BL197" s="12" t="s">
        <v>91</v>
      </c>
      <c r="BM197" s="147" t="s">
        <v>576</v>
      </c>
    </row>
    <row r="198" spans="2:65" s="25" customFormat="1" ht="16.5" customHeight="1" x14ac:dyDescent="0.2">
      <c r="B198" s="24"/>
      <c r="C198" s="164" t="s">
        <v>387</v>
      </c>
      <c r="D198" s="164" t="s">
        <v>327</v>
      </c>
      <c r="E198" s="165" t="s">
        <v>1754</v>
      </c>
      <c r="F198" s="166" t="s">
        <v>1755</v>
      </c>
      <c r="G198" s="167" t="s">
        <v>487</v>
      </c>
      <c r="H198" s="168">
        <v>55</v>
      </c>
      <c r="I198" s="7"/>
      <c r="J198" s="169">
        <f>ROUND(I198*H198,0)</f>
        <v>0</v>
      </c>
      <c r="K198" s="166" t="s">
        <v>1</v>
      </c>
      <c r="L198" s="170"/>
      <c r="M198" s="171" t="s">
        <v>1</v>
      </c>
      <c r="N198" s="172" t="s">
        <v>42</v>
      </c>
      <c r="P198" s="145">
        <f>O198*H198</f>
        <v>0</v>
      </c>
      <c r="Q198" s="145">
        <v>0</v>
      </c>
      <c r="R198" s="145">
        <f>Q198*H198</f>
        <v>0</v>
      </c>
      <c r="S198" s="145">
        <v>0</v>
      </c>
      <c r="T198" s="146">
        <f>S198*H198</f>
        <v>0</v>
      </c>
      <c r="AR198" s="147" t="s">
        <v>259</v>
      </c>
      <c r="AT198" s="147" t="s">
        <v>327</v>
      </c>
      <c r="AU198" s="147" t="s">
        <v>88</v>
      </c>
      <c r="AY198" s="12" t="s">
        <v>236</v>
      </c>
      <c r="BE198" s="148">
        <f>IF(N198="základní",J198,0)</f>
        <v>0</v>
      </c>
      <c r="BF198" s="148">
        <f>IF(N198="snížená",J198,0)</f>
        <v>0</v>
      </c>
      <c r="BG198" s="148">
        <f>IF(N198="zákl. přenesená",J198,0)</f>
        <v>0</v>
      </c>
      <c r="BH198" s="148">
        <f>IF(N198="sníž. přenesená",J198,0)</f>
        <v>0</v>
      </c>
      <c r="BI198" s="148">
        <f>IF(N198="nulová",J198,0)</f>
        <v>0</v>
      </c>
      <c r="BJ198" s="12" t="s">
        <v>8</v>
      </c>
      <c r="BK198" s="148">
        <f>ROUND(I198*H198,0)</f>
        <v>0</v>
      </c>
      <c r="BL198" s="12" t="s">
        <v>91</v>
      </c>
      <c r="BM198" s="147" t="s">
        <v>586</v>
      </c>
    </row>
    <row r="199" spans="2:65" s="25" customFormat="1" ht="16.5" customHeight="1" x14ac:dyDescent="0.2">
      <c r="B199" s="24"/>
      <c r="C199" s="164" t="s">
        <v>1756</v>
      </c>
      <c r="D199" s="164" t="s">
        <v>327</v>
      </c>
      <c r="E199" s="165" t="s">
        <v>1757</v>
      </c>
      <c r="F199" s="166" t="s">
        <v>1758</v>
      </c>
      <c r="G199" s="167" t="s">
        <v>487</v>
      </c>
      <c r="H199" s="168">
        <v>45</v>
      </c>
      <c r="I199" s="7"/>
      <c r="J199" s="169">
        <f>ROUND(I199*H199,0)</f>
        <v>0</v>
      </c>
      <c r="K199" s="166" t="s">
        <v>1</v>
      </c>
      <c r="L199" s="170"/>
      <c r="M199" s="171" t="s">
        <v>1</v>
      </c>
      <c r="N199" s="172" t="s">
        <v>42</v>
      </c>
      <c r="P199" s="145">
        <f>O199*H199</f>
        <v>0</v>
      </c>
      <c r="Q199" s="145">
        <v>0</v>
      </c>
      <c r="R199" s="145">
        <f>Q199*H199</f>
        <v>0</v>
      </c>
      <c r="S199" s="145">
        <v>0</v>
      </c>
      <c r="T199" s="146">
        <f>S199*H199</f>
        <v>0</v>
      </c>
      <c r="AR199" s="147" t="s">
        <v>259</v>
      </c>
      <c r="AT199" s="147" t="s">
        <v>327</v>
      </c>
      <c r="AU199" s="147" t="s">
        <v>88</v>
      </c>
      <c r="AY199" s="12" t="s">
        <v>236</v>
      </c>
      <c r="BE199" s="148">
        <f>IF(N199="základní",J199,0)</f>
        <v>0</v>
      </c>
      <c r="BF199" s="148">
        <f>IF(N199="snížená",J199,0)</f>
        <v>0</v>
      </c>
      <c r="BG199" s="148">
        <f>IF(N199="zákl. přenesená",J199,0)</f>
        <v>0</v>
      </c>
      <c r="BH199" s="148">
        <f>IF(N199="sníž. přenesená",J199,0)</f>
        <v>0</v>
      </c>
      <c r="BI199" s="148">
        <f>IF(N199="nulová",J199,0)</f>
        <v>0</v>
      </c>
      <c r="BJ199" s="12" t="s">
        <v>8</v>
      </c>
      <c r="BK199" s="148">
        <f>ROUND(I199*H199,0)</f>
        <v>0</v>
      </c>
      <c r="BL199" s="12" t="s">
        <v>91</v>
      </c>
      <c r="BM199" s="147" t="s">
        <v>594</v>
      </c>
    </row>
    <row r="200" spans="2:65" s="25" customFormat="1" ht="16.5" customHeight="1" x14ac:dyDescent="0.2">
      <c r="B200" s="24"/>
      <c r="C200" s="164" t="s">
        <v>1686</v>
      </c>
      <c r="D200" s="164" t="s">
        <v>327</v>
      </c>
      <c r="E200" s="165" t="s">
        <v>1759</v>
      </c>
      <c r="F200" s="166" t="s">
        <v>1760</v>
      </c>
      <c r="G200" s="167" t="s">
        <v>1624</v>
      </c>
      <c r="H200" s="168">
        <v>56</v>
      </c>
      <c r="I200" s="7"/>
      <c r="J200" s="169">
        <f>ROUND(I200*H200,0)</f>
        <v>0</v>
      </c>
      <c r="K200" s="166" t="s">
        <v>1</v>
      </c>
      <c r="L200" s="170"/>
      <c r="M200" s="171" t="s">
        <v>1</v>
      </c>
      <c r="N200" s="172" t="s">
        <v>42</v>
      </c>
      <c r="P200" s="145">
        <f>O200*H200</f>
        <v>0</v>
      </c>
      <c r="Q200" s="145">
        <v>0</v>
      </c>
      <c r="R200" s="145">
        <f>Q200*H200</f>
        <v>0</v>
      </c>
      <c r="S200" s="145">
        <v>0</v>
      </c>
      <c r="T200" s="146">
        <f>S200*H200</f>
        <v>0</v>
      </c>
      <c r="AR200" s="147" t="s">
        <v>259</v>
      </c>
      <c r="AT200" s="147" t="s">
        <v>327</v>
      </c>
      <c r="AU200" s="147" t="s">
        <v>88</v>
      </c>
      <c r="AY200" s="12" t="s">
        <v>236</v>
      </c>
      <c r="BE200" s="148">
        <f>IF(N200="základní",J200,0)</f>
        <v>0</v>
      </c>
      <c r="BF200" s="148">
        <f>IF(N200="snížená",J200,0)</f>
        <v>0</v>
      </c>
      <c r="BG200" s="148">
        <f>IF(N200="zákl. přenesená",J200,0)</f>
        <v>0</v>
      </c>
      <c r="BH200" s="148">
        <f>IF(N200="sníž. přenesená",J200,0)</f>
        <v>0</v>
      </c>
      <c r="BI200" s="148">
        <f>IF(N200="nulová",J200,0)</f>
        <v>0</v>
      </c>
      <c r="BJ200" s="12" t="s">
        <v>8</v>
      </c>
      <c r="BK200" s="148">
        <f>ROUND(I200*H200,0)</f>
        <v>0</v>
      </c>
      <c r="BL200" s="12" t="s">
        <v>91</v>
      </c>
      <c r="BM200" s="147" t="s">
        <v>1761</v>
      </c>
    </row>
    <row r="201" spans="2:65" s="126" customFormat="1" ht="20.85" customHeight="1" x14ac:dyDescent="0.2">
      <c r="B201" s="125"/>
      <c r="D201" s="127" t="s">
        <v>76</v>
      </c>
      <c r="E201" s="135" t="s">
        <v>1750</v>
      </c>
      <c r="F201" s="135" t="s">
        <v>1751</v>
      </c>
      <c r="J201" s="136">
        <f>BK201</f>
        <v>0</v>
      </c>
      <c r="L201" s="125"/>
      <c r="M201" s="130"/>
      <c r="P201" s="131">
        <f>P202</f>
        <v>0</v>
      </c>
      <c r="R201" s="131">
        <f>R202</f>
        <v>0</v>
      </c>
      <c r="T201" s="132">
        <f>T202</f>
        <v>0</v>
      </c>
      <c r="AR201" s="127" t="s">
        <v>8</v>
      </c>
      <c r="AT201" s="133" t="s">
        <v>76</v>
      </c>
      <c r="AU201" s="133" t="s">
        <v>85</v>
      </c>
      <c r="AY201" s="127" t="s">
        <v>236</v>
      </c>
      <c r="BK201" s="134">
        <f>BK202</f>
        <v>0</v>
      </c>
    </row>
    <row r="202" spans="2:65" s="25" customFormat="1" ht="16.5" customHeight="1" x14ac:dyDescent="0.2">
      <c r="B202" s="24"/>
      <c r="C202" s="164" t="s">
        <v>1762</v>
      </c>
      <c r="D202" s="164" t="s">
        <v>327</v>
      </c>
      <c r="E202" s="165" t="s">
        <v>1763</v>
      </c>
      <c r="F202" s="166" t="s">
        <v>1764</v>
      </c>
      <c r="G202" s="167" t="s">
        <v>330</v>
      </c>
      <c r="H202" s="168">
        <v>23.2</v>
      </c>
      <c r="I202" s="7"/>
      <c r="J202" s="169">
        <f>ROUND(I202*H202,0)</f>
        <v>0</v>
      </c>
      <c r="K202" s="166" t="s">
        <v>1</v>
      </c>
      <c r="L202" s="170"/>
      <c r="M202" s="171" t="s">
        <v>1</v>
      </c>
      <c r="N202" s="172" t="s">
        <v>42</v>
      </c>
      <c r="P202" s="145">
        <f>O202*H202</f>
        <v>0</v>
      </c>
      <c r="Q202" s="145">
        <v>0</v>
      </c>
      <c r="R202" s="145">
        <f>Q202*H202</f>
        <v>0</v>
      </c>
      <c r="S202" s="145">
        <v>0</v>
      </c>
      <c r="T202" s="146">
        <f>S202*H202</f>
        <v>0</v>
      </c>
      <c r="AR202" s="147" t="s">
        <v>259</v>
      </c>
      <c r="AT202" s="147" t="s">
        <v>327</v>
      </c>
      <c r="AU202" s="147" t="s">
        <v>88</v>
      </c>
      <c r="AY202" s="12" t="s">
        <v>236</v>
      </c>
      <c r="BE202" s="148">
        <f>IF(N202="základní",J202,0)</f>
        <v>0</v>
      </c>
      <c r="BF202" s="148">
        <f>IF(N202="snížená",J202,0)</f>
        <v>0</v>
      </c>
      <c r="BG202" s="148">
        <f>IF(N202="zákl. přenesená",J202,0)</f>
        <v>0</v>
      </c>
      <c r="BH202" s="148">
        <f>IF(N202="sníž. přenesená",J202,0)</f>
        <v>0</v>
      </c>
      <c r="BI202" s="148">
        <f>IF(N202="nulová",J202,0)</f>
        <v>0</v>
      </c>
      <c r="BJ202" s="12" t="s">
        <v>8</v>
      </c>
      <c r="BK202" s="148">
        <f>ROUND(I202*H202,0)</f>
        <v>0</v>
      </c>
      <c r="BL202" s="12" t="s">
        <v>91</v>
      </c>
      <c r="BM202" s="147" t="s">
        <v>1765</v>
      </c>
    </row>
    <row r="203" spans="2:65" s="126" customFormat="1" ht="22.9" customHeight="1" x14ac:dyDescent="0.2">
      <c r="B203" s="125"/>
      <c r="D203" s="127" t="s">
        <v>76</v>
      </c>
      <c r="E203" s="135" t="s">
        <v>1766</v>
      </c>
      <c r="F203" s="135" t="s">
        <v>1767</v>
      </c>
      <c r="J203" s="136">
        <f>BK203</f>
        <v>0</v>
      </c>
      <c r="L203" s="125"/>
      <c r="M203" s="130"/>
      <c r="P203" s="131">
        <f>P204</f>
        <v>0</v>
      </c>
      <c r="R203" s="131">
        <f>R204</f>
        <v>0</v>
      </c>
      <c r="T203" s="132">
        <f>T204</f>
        <v>0</v>
      </c>
      <c r="AR203" s="127" t="s">
        <v>88</v>
      </c>
      <c r="AT203" s="133" t="s">
        <v>76</v>
      </c>
      <c r="AU203" s="133" t="s">
        <v>8</v>
      </c>
      <c r="AY203" s="127" t="s">
        <v>236</v>
      </c>
      <c r="BK203" s="134">
        <f>BK204</f>
        <v>0</v>
      </c>
    </row>
    <row r="204" spans="2:65" s="25" customFormat="1" ht="16.5" customHeight="1" x14ac:dyDescent="0.2">
      <c r="B204" s="24"/>
      <c r="C204" s="164" t="s">
        <v>1689</v>
      </c>
      <c r="D204" s="164" t="s">
        <v>327</v>
      </c>
      <c r="E204" s="165" t="s">
        <v>1768</v>
      </c>
      <c r="F204" s="166" t="s">
        <v>1769</v>
      </c>
      <c r="G204" s="167" t="s">
        <v>1770</v>
      </c>
      <c r="H204" s="9"/>
      <c r="I204" s="169">
        <f>SUM(J197:J199,J182:J183,J174,J151:J155,J143:J145)/100</f>
        <v>0</v>
      </c>
      <c r="J204" s="169">
        <f>ROUND(I204*H204,0)</f>
        <v>0</v>
      </c>
      <c r="K204" s="166" t="s">
        <v>1</v>
      </c>
      <c r="L204" s="170"/>
      <c r="M204" s="171" t="s">
        <v>1</v>
      </c>
      <c r="N204" s="172" t="s">
        <v>42</v>
      </c>
      <c r="P204" s="145">
        <f>O204*H204</f>
        <v>0</v>
      </c>
      <c r="Q204" s="145">
        <v>0</v>
      </c>
      <c r="R204" s="145">
        <f>Q204*H204</f>
        <v>0</v>
      </c>
      <c r="S204" s="145">
        <v>0</v>
      </c>
      <c r="T204" s="146">
        <f>S204*H204</f>
        <v>0</v>
      </c>
      <c r="AR204" s="147" t="s">
        <v>1195</v>
      </c>
      <c r="AT204" s="147" t="s">
        <v>327</v>
      </c>
      <c r="AU204" s="147" t="s">
        <v>85</v>
      </c>
      <c r="AY204" s="12" t="s">
        <v>236</v>
      </c>
      <c r="BE204" s="148">
        <f>IF(N204="základní",J204,0)</f>
        <v>0</v>
      </c>
      <c r="BF204" s="148">
        <f>IF(N204="snížená",J204,0)</f>
        <v>0</v>
      </c>
      <c r="BG204" s="148">
        <f>IF(N204="zákl. přenesená",J204,0)</f>
        <v>0</v>
      </c>
      <c r="BH204" s="148">
        <f>IF(N204="sníž. přenesená",J204,0)</f>
        <v>0</v>
      </c>
      <c r="BI204" s="148">
        <f>IF(N204="nulová",J204,0)</f>
        <v>0</v>
      </c>
      <c r="BJ204" s="12" t="s">
        <v>8</v>
      </c>
      <c r="BK204" s="148">
        <f>ROUND(I204*H204,0)</f>
        <v>0</v>
      </c>
      <c r="BL204" s="12" t="s">
        <v>427</v>
      </c>
      <c r="BM204" s="147" t="s">
        <v>1771</v>
      </c>
    </row>
    <row r="205" spans="2:65" s="126" customFormat="1" ht="22.9" customHeight="1" x14ac:dyDescent="0.2">
      <c r="B205" s="125"/>
      <c r="D205" s="127" t="s">
        <v>76</v>
      </c>
      <c r="E205" s="135" t="s">
        <v>1772</v>
      </c>
      <c r="F205" s="135" t="s">
        <v>1773</v>
      </c>
      <c r="J205" s="136">
        <f>BK205</f>
        <v>0</v>
      </c>
      <c r="L205" s="125"/>
      <c r="M205" s="130"/>
      <c r="P205" s="131">
        <f>P206</f>
        <v>0</v>
      </c>
      <c r="R205" s="131">
        <f>R206</f>
        <v>0</v>
      </c>
      <c r="T205" s="132">
        <f>T206</f>
        <v>0</v>
      </c>
      <c r="AR205" s="127" t="s">
        <v>88</v>
      </c>
      <c r="AT205" s="133" t="s">
        <v>76</v>
      </c>
      <c r="AU205" s="133" t="s">
        <v>8</v>
      </c>
      <c r="AY205" s="127" t="s">
        <v>236</v>
      </c>
      <c r="BK205" s="134">
        <f>BK206</f>
        <v>0</v>
      </c>
    </row>
    <row r="206" spans="2:65" s="25" customFormat="1" ht="16.5" customHeight="1" x14ac:dyDescent="0.2">
      <c r="B206" s="24"/>
      <c r="C206" s="164" t="s">
        <v>1774</v>
      </c>
      <c r="D206" s="164" t="s">
        <v>327</v>
      </c>
      <c r="E206" s="165" t="s">
        <v>1775</v>
      </c>
      <c r="F206" s="166" t="s">
        <v>1776</v>
      </c>
      <c r="G206" s="167" t="s">
        <v>1770</v>
      </c>
      <c r="H206" s="9"/>
      <c r="I206" s="169">
        <f>(J141)/100</f>
        <v>0</v>
      </c>
      <c r="J206" s="169">
        <f>ROUND(I206*H206,0)</f>
        <v>0</v>
      </c>
      <c r="K206" s="166" t="s">
        <v>1</v>
      </c>
      <c r="L206" s="170"/>
      <c r="M206" s="171" t="s">
        <v>1</v>
      </c>
      <c r="N206" s="172" t="s">
        <v>42</v>
      </c>
      <c r="P206" s="145">
        <f>O206*H206</f>
        <v>0</v>
      </c>
      <c r="Q206" s="145">
        <v>0</v>
      </c>
      <c r="R206" s="145">
        <f>Q206*H206</f>
        <v>0</v>
      </c>
      <c r="S206" s="145">
        <v>0</v>
      </c>
      <c r="T206" s="146">
        <f>S206*H206</f>
        <v>0</v>
      </c>
      <c r="AR206" s="147" t="s">
        <v>1195</v>
      </c>
      <c r="AT206" s="147" t="s">
        <v>327</v>
      </c>
      <c r="AU206" s="147" t="s">
        <v>85</v>
      </c>
      <c r="AY206" s="12" t="s">
        <v>236</v>
      </c>
      <c r="BE206" s="148">
        <f>IF(N206="základní",J206,0)</f>
        <v>0</v>
      </c>
      <c r="BF206" s="148">
        <f>IF(N206="snížená",J206,0)</f>
        <v>0</v>
      </c>
      <c r="BG206" s="148">
        <f>IF(N206="zákl. přenesená",J206,0)</f>
        <v>0</v>
      </c>
      <c r="BH206" s="148">
        <f>IF(N206="sníž. přenesená",J206,0)</f>
        <v>0</v>
      </c>
      <c r="BI206" s="148">
        <f>IF(N206="nulová",J206,0)</f>
        <v>0</v>
      </c>
      <c r="BJ206" s="12" t="s">
        <v>8</v>
      </c>
      <c r="BK206" s="148">
        <f>ROUND(I206*H206,0)</f>
        <v>0</v>
      </c>
      <c r="BL206" s="12" t="s">
        <v>427</v>
      </c>
      <c r="BM206" s="147" t="s">
        <v>1777</v>
      </c>
    </row>
    <row r="207" spans="2:65" s="126" customFormat="1" ht="22.9" customHeight="1" x14ac:dyDescent="0.2">
      <c r="B207" s="125"/>
      <c r="D207" s="127" t="s">
        <v>76</v>
      </c>
      <c r="E207" s="135" t="s">
        <v>1778</v>
      </c>
      <c r="F207" s="135" t="s">
        <v>1779</v>
      </c>
      <c r="J207" s="136">
        <f>BK207</f>
        <v>0</v>
      </c>
      <c r="L207" s="125"/>
      <c r="M207" s="130"/>
      <c r="P207" s="131">
        <f>P208+P215+P222+P233+P239+P246+P259</f>
        <v>0</v>
      </c>
      <c r="R207" s="131">
        <f>R208+R215+R222+R233+R239+R246+R259</f>
        <v>0</v>
      </c>
      <c r="T207" s="132">
        <f>T208+T215+T222+T233+T239+T246+T259</f>
        <v>0</v>
      </c>
      <c r="AR207" s="127" t="s">
        <v>88</v>
      </c>
      <c r="AT207" s="133" t="s">
        <v>76</v>
      </c>
      <c r="AU207" s="133" t="s">
        <v>8</v>
      </c>
      <c r="AY207" s="127" t="s">
        <v>236</v>
      </c>
      <c r="BK207" s="134">
        <f>BK208+BK215+BK222+BK233+BK239+BK246+BK259</f>
        <v>0</v>
      </c>
    </row>
    <row r="208" spans="2:65" s="126" customFormat="1" ht="20.85" customHeight="1" x14ac:dyDescent="0.2">
      <c r="B208" s="125"/>
      <c r="D208" s="127" t="s">
        <v>76</v>
      </c>
      <c r="E208" s="135" t="s">
        <v>1614</v>
      </c>
      <c r="F208" s="135" t="s">
        <v>1615</v>
      </c>
      <c r="J208" s="136">
        <f>BK208</f>
        <v>0</v>
      </c>
      <c r="L208" s="125"/>
      <c r="M208" s="130"/>
      <c r="P208" s="131">
        <f>SUM(P209:P214)</f>
        <v>0</v>
      </c>
      <c r="R208" s="131">
        <f>SUM(R209:R214)</f>
        <v>0</v>
      </c>
      <c r="T208" s="132">
        <f>SUM(T209:T214)</f>
        <v>0</v>
      </c>
      <c r="AR208" s="127" t="s">
        <v>8</v>
      </c>
      <c r="AT208" s="133" t="s">
        <v>76</v>
      </c>
      <c r="AU208" s="133" t="s">
        <v>85</v>
      </c>
      <c r="AY208" s="127" t="s">
        <v>236</v>
      </c>
      <c r="BK208" s="134">
        <f>SUM(BK209:BK214)</f>
        <v>0</v>
      </c>
    </row>
    <row r="209" spans="2:65" s="25" customFormat="1" ht="16.5" customHeight="1" x14ac:dyDescent="0.2">
      <c r="B209" s="24"/>
      <c r="C209" s="137" t="s">
        <v>1694</v>
      </c>
      <c r="D209" s="137" t="s">
        <v>238</v>
      </c>
      <c r="E209" s="138" t="s">
        <v>1780</v>
      </c>
      <c r="F209" s="139" t="s">
        <v>1617</v>
      </c>
      <c r="G209" s="140" t="s">
        <v>487</v>
      </c>
      <c r="H209" s="141">
        <v>10</v>
      </c>
      <c r="I209" s="4"/>
      <c r="J209" s="142">
        <f t="shared" ref="J209:J214" si="40">ROUND(I209*H209,0)</f>
        <v>0</v>
      </c>
      <c r="K209" s="139" t="s">
        <v>1</v>
      </c>
      <c r="L209" s="24"/>
      <c r="M209" s="143" t="s">
        <v>1</v>
      </c>
      <c r="N209" s="144" t="s">
        <v>42</v>
      </c>
      <c r="P209" s="145">
        <f t="shared" ref="P209:P214" si="41">O209*H209</f>
        <v>0</v>
      </c>
      <c r="Q209" s="145">
        <v>0</v>
      </c>
      <c r="R209" s="145">
        <f t="shared" ref="R209:R214" si="42">Q209*H209</f>
        <v>0</v>
      </c>
      <c r="S209" s="145">
        <v>0</v>
      </c>
      <c r="T209" s="146">
        <f t="shared" ref="T209:T214" si="43">S209*H209</f>
        <v>0</v>
      </c>
      <c r="AR209" s="147" t="s">
        <v>91</v>
      </c>
      <c r="AT209" s="147" t="s">
        <v>238</v>
      </c>
      <c r="AU209" s="147" t="s">
        <v>88</v>
      </c>
      <c r="AY209" s="12" t="s">
        <v>236</v>
      </c>
      <c r="BE209" s="148">
        <f t="shared" ref="BE209:BE214" si="44">IF(N209="základní",J209,0)</f>
        <v>0</v>
      </c>
      <c r="BF209" s="148">
        <f t="shared" ref="BF209:BF214" si="45">IF(N209="snížená",J209,0)</f>
        <v>0</v>
      </c>
      <c r="BG209" s="148">
        <f t="shared" ref="BG209:BG214" si="46">IF(N209="zákl. přenesená",J209,0)</f>
        <v>0</v>
      </c>
      <c r="BH209" s="148">
        <f t="shared" ref="BH209:BH214" si="47">IF(N209="sníž. přenesená",J209,0)</f>
        <v>0</v>
      </c>
      <c r="BI209" s="148">
        <f t="shared" ref="BI209:BI214" si="48">IF(N209="nulová",J209,0)</f>
        <v>0</v>
      </c>
      <c r="BJ209" s="12" t="s">
        <v>8</v>
      </c>
      <c r="BK209" s="148">
        <f t="shared" ref="BK209:BK214" si="49">ROUND(I209*H209,0)</f>
        <v>0</v>
      </c>
      <c r="BL209" s="12" t="s">
        <v>91</v>
      </c>
      <c r="BM209" s="147" t="s">
        <v>1781</v>
      </c>
    </row>
    <row r="210" spans="2:65" s="25" customFormat="1" ht="16.5" customHeight="1" x14ac:dyDescent="0.2">
      <c r="B210" s="24"/>
      <c r="C210" s="137" t="s">
        <v>393</v>
      </c>
      <c r="D210" s="137" t="s">
        <v>238</v>
      </c>
      <c r="E210" s="138" t="s">
        <v>1782</v>
      </c>
      <c r="F210" s="139" t="s">
        <v>1619</v>
      </c>
      <c r="G210" s="140" t="s">
        <v>487</v>
      </c>
      <c r="H210" s="141">
        <v>6</v>
      </c>
      <c r="I210" s="4"/>
      <c r="J210" s="142">
        <f t="shared" si="40"/>
        <v>0</v>
      </c>
      <c r="K210" s="139" t="s">
        <v>1</v>
      </c>
      <c r="L210" s="24"/>
      <c r="M210" s="143" t="s">
        <v>1</v>
      </c>
      <c r="N210" s="144" t="s">
        <v>42</v>
      </c>
      <c r="P210" s="145">
        <f t="shared" si="41"/>
        <v>0</v>
      </c>
      <c r="Q210" s="145">
        <v>0</v>
      </c>
      <c r="R210" s="145">
        <f t="shared" si="42"/>
        <v>0</v>
      </c>
      <c r="S210" s="145">
        <v>0</v>
      </c>
      <c r="T210" s="146">
        <f t="shared" si="43"/>
        <v>0</v>
      </c>
      <c r="AR210" s="147" t="s">
        <v>91</v>
      </c>
      <c r="AT210" s="147" t="s">
        <v>238</v>
      </c>
      <c r="AU210" s="147" t="s">
        <v>88</v>
      </c>
      <c r="AY210" s="12" t="s">
        <v>236</v>
      </c>
      <c r="BE210" s="148">
        <f t="shared" si="44"/>
        <v>0</v>
      </c>
      <c r="BF210" s="148">
        <f t="shared" si="45"/>
        <v>0</v>
      </c>
      <c r="BG210" s="148">
        <f t="shared" si="46"/>
        <v>0</v>
      </c>
      <c r="BH210" s="148">
        <f t="shared" si="47"/>
        <v>0</v>
      </c>
      <c r="BI210" s="148">
        <f t="shared" si="48"/>
        <v>0</v>
      </c>
      <c r="BJ210" s="12" t="s">
        <v>8</v>
      </c>
      <c r="BK210" s="148">
        <f t="shared" si="49"/>
        <v>0</v>
      </c>
      <c r="BL210" s="12" t="s">
        <v>91</v>
      </c>
      <c r="BM210" s="147" t="s">
        <v>605</v>
      </c>
    </row>
    <row r="211" spans="2:65" s="25" customFormat="1" ht="16.5" customHeight="1" x14ac:dyDescent="0.2">
      <c r="B211" s="24"/>
      <c r="C211" s="137" t="s">
        <v>397</v>
      </c>
      <c r="D211" s="137" t="s">
        <v>238</v>
      </c>
      <c r="E211" s="138" t="s">
        <v>1783</v>
      </c>
      <c r="F211" s="139" t="s">
        <v>1621</v>
      </c>
      <c r="G211" s="140" t="s">
        <v>487</v>
      </c>
      <c r="H211" s="141">
        <v>8</v>
      </c>
      <c r="I211" s="4"/>
      <c r="J211" s="142">
        <f t="shared" si="40"/>
        <v>0</v>
      </c>
      <c r="K211" s="139" t="s">
        <v>1</v>
      </c>
      <c r="L211" s="24"/>
      <c r="M211" s="143" t="s">
        <v>1</v>
      </c>
      <c r="N211" s="144" t="s">
        <v>42</v>
      </c>
      <c r="P211" s="145">
        <f t="shared" si="41"/>
        <v>0</v>
      </c>
      <c r="Q211" s="145">
        <v>0</v>
      </c>
      <c r="R211" s="145">
        <f t="shared" si="42"/>
        <v>0</v>
      </c>
      <c r="S211" s="145">
        <v>0</v>
      </c>
      <c r="T211" s="146">
        <f t="shared" si="43"/>
        <v>0</v>
      </c>
      <c r="AR211" s="147" t="s">
        <v>91</v>
      </c>
      <c r="AT211" s="147" t="s">
        <v>238</v>
      </c>
      <c r="AU211" s="147" t="s">
        <v>88</v>
      </c>
      <c r="AY211" s="12" t="s">
        <v>236</v>
      </c>
      <c r="BE211" s="148">
        <f t="shared" si="44"/>
        <v>0</v>
      </c>
      <c r="BF211" s="148">
        <f t="shared" si="45"/>
        <v>0</v>
      </c>
      <c r="BG211" s="148">
        <f t="shared" si="46"/>
        <v>0</v>
      </c>
      <c r="BH211" s="148">
        <f t="shared" si="47"/>
        <v>0</v>
      </c>
      <c r="BI211" s="148">
        <f t="shared" si="48"/>
        <v>0</v>
      </c>
      <c r="BJ211" s="12" t="s">
        <v>8</v>
      </c>
      <c r="BK211" s="148">
        <f t="shared" si="49"/>
        <v>0</v>
      </c>
      <c r="BL211" s="12" t="s">
        <v>91</v>
      </c>
      <c r="BM211" s="147" t="s">
        <v>615</v>
      </c>
    </row>
    <row r="212" spans="2:65" s="25" customFormat="1" ht="16.5" customHeight="1" x14ac:dyDescent="0.2">
      <c r="B212" s="24"/>
      <c r="C212" s="137" t="s">
        <v>405</v>
      </c>
      <c r="D212" s="137" t="s">
        <v>238</v>
      </c>
      <c r="E212" s="138" t="s">
        <v>1784</v>
      </c>
      <c r="F212" s="139" t="s">
        <v>1785</v>
      </c>
      <c r="G212" s="140" t="s">
        <v>1624</v>
      </c>
      <c r="H212" s="141">
        <v>20</v>
      </c>
      <c r="I212" s="4"/>
      <c r="J212" s="142">
        <f t="shared" si="40"/>
        <v>0</v>
      </c>
      <c r="K212" s="139" t="s">
        <v>1</v>
      </c>
      <c r="L212" s="24"/>
      <c r="M212" s="143" t="s">
        <v>1</v>
      </c>
      <c r="N212" s="144" t="s">
        <v>42</v>
      </c>
      <c r="P212" s="145">
        <f t="shared" si="41"/>
        <v>0</v>
      </c>
      <c r="Q212" s="145">
        <v>0</v>
      </c>
      <c r="R212" s="145">
        <f t="shared" si="42"/>
        <v>0</v>
      </c>
      <c r="S212" s="145">
        <v>0</v>
      </c>
      <c r="T212" s="146">
        <f t="shared" si="43"/>
        <v>0</v>
      </c>
      <c r="AR212" s="147" t="s">
        <v>91</v>
      </c>
      <c r="AT212" s="147" t="s">
        <v>238</v>
      </c>
      <c r="AU212" s="147" t="s">
        <v>88</v>
      </c>
      <c r="AY212" s="12" t="s">
        <v>236</v>
      </c>
      <c r="BE212" s="148">
        <f t="shared" si="44"/>
        <v>0</v>
      </c>
      <c r="BF212" s="148">
        <f t="shared" si="45"/>
        <v>0</v>
      </c>
      <c r="BG212" s="148">
        <f t="shared" si="46"/>
        <v>0</v>
      </c>
      <c r="BH212" s="148">
        <f t="shared" si="47"/>
        <v>0</v>
      </c>
      <c r="BI212" s="148">
        <f t="shared" si="48"/>
        <v>0</v>
      </c>
      <c r="BJ212" s="12" t="s">
        <v>8</v>
      </c>
      <c r="BK212" s="148">
        <f t="shared" si="49"/>
        <v>0</v>
      </c>
      <c r="BL212" s="12" t="s">
        <v>91</v>
      </c>
      <c r="BM212" s="147" t="s">
        <v>1786</v>
      </c>
    </row>
    <row r="213" spans="2:65" s="25" customFormat="1" ht="16.5" customHeight="1" x14ac:dyDescent="0.2">
      <c r="B213" s="24"/>
      <c r="C213" s="137" t="s">
        <v>410</v>
      </c>
      <c r="D213" s="137" t="s">
        <v>238</v>
      </c>
      <c r="E213" s="138" t="s">
        <v>1784</v>
      </c>
      <c r="F213" s="139" t="s">
        <v>1785</v>
      </c>
      <c r="G213" s="140" t="s">
        <v>1624</v>
      </c>
      <c r="H213" s="141">
        <v>3</v>
      </c>
      <c r="I213" s="4"/>
      <c r="J213" s="142">
        <f t="shared" si="40"/>
        <v>0</v>
      </c>
      <c r="K213" s="139" t="s">
        <v>1</v>
      </c>
      <c r="L213" s="24"/>
      <c r="M213" s="143" t="s">
        <v>1</v>
      </c>
      <c r="N213" s="144" t="s">
        <v>42</v>
      </c>
      <c r="P213" s="145">
        <f t="shared" si="41"/>
        <v>0</v>
      </c>
      <c r="Q213" s="145">
        <v>0</v>
      </c>
      <c r="R213" s="145">
        <f t="shared" si="42"/>
        <v>0</v>
      </c>
      <c r="S213" s="145">
        <v>0</v>
      </c>
      <c r="T213" s="146">
        <f t="shared" si="43"/>
        <v>0</v>
      </c>
      <c r="AR213" s="147" t="s">
        <v>91</v>
      </c>
      <c r="AT213" s="147" t="s">
        <v>238</v>
      </c>
      <c r="AU213" s="147" t="s">
        <v>88</v>
      </c>
      <c r="AY213" s="12" t="s">
        <v>236</v>
      </c>
      <c r="BE213" s="148">
        <f t="shared" si="44"/>
        <v>0</v>
      </c>
      <c r="BF213" s="148">
        <f t="shared" si="45"/>
        <v>0</v>
      </c>
      <c r="BG213" s="148">
        <f t="shared" si="46"/>
        <v>0</v>
      </c>
      <c r="BH213" s="148">
        <f t="shared" si="47"/>
        <v>0</v>
      </c>
      <c r="BI213" s="148">
        <f t="shared" si="48"/>
        <v>0</v>
      </c>
      <c r="BJ213" s="12" t="s">
        <v>8</v>
      </c>
      <c r="BK213" s="148">
        <f t="shared" si="49"/>
        <v>0</v>
      </c>
      <c r="BL213" s="12" t="s">
        <v>91</v>
      </c>
      <c r="BM213" s="147" t="s">
        <v>1787</v>
      </c>
    </row>
    <row r="214" spans="2:65" s="25" customFormat="1" ht="21.75" customHeight="1" x14ac:dyDescent="0.2">
      <c r="B214" s="24"/>
      <c r="C214" s="137" t="s">
        <v>97</v>
      </c>
      <c r="D214" s="137" t="s">
        <v>238</v>
      </c>
      <c r="E214" s="138" t="s">
        <v>1788</v>
      </c>
      <c r="F214" s="139" t="s">
        <v>1789</v>
      </c>
      <c r="G214" s="140" t="s">
        <v>1624</v>
      </c>
      <c r="H214" s="141">
        <v>10</v>
      </c>
      <c r="I214" s="4"/>
      <c r="J214" s="142">
        <f t="shared" si="40"/>
        <v>0</v>
      </c>
      <c r="K214" s="139" t="s">
        <v>1</v>
      </c>
      <c r="L214" s="24"/>
      <c r="M214" s="143" t="s">
        <v>1</v>
      </c>
      <c r="N214" s="144" t="s">
        <v>42</v>
      </c>
      <c r="P214" s="145">
        <f t="shared" si="41"/>
        <v>0</v>
      </c>
      <c r="Q214" s="145">
        <v>0</v>
      </c>
      <c r="R214" s="145">
        <f t="shared" si="42"/>
        <v>0</v>
      </c>
      <c r="S214" s="145">
        <v>0</v>
      </c>
      <c r="T214" s="146">
        <f t="shared" si="43"/>
        <v>0</v>
      </c>
      <c r="AR214" s="147" t="s">
        <v>91</v>
      </c>
      <c r="AT214" s="147" t="s">
        <v>238</v>
      </c>
      <c r="AU214" s="147" t="s">
        <v>88</v>
      </c>
      <c r="AY214" s="12" t="s">
        <v>236</v>
      </c>
      <c r="BE214" s="148">
        <f t="shared" si="44"/>
        <v>0</v>
      </c>
      <c r="BF214" s="148">
        <f t="shared" si="45"/>
        <v>0</v>
      </c>
      <c r="BG214" s="148">
        <f t="shared" si="46"/>
        <v>0</v>
      </c>
      <c r="BH214" s="148">
        <f t="shared" si="47"/>
        <v>0</v>
      </c>
      <c r="BI214" s="148">
        <f t="shared" si="48"/>
        <v>0</v>
      </c>
      <c r="BJ214" s="12" t="s">
        <v>8</v>
      </c>
      <c r="BK214" s="148">
        <f t="shared" si="49"/>
        <v>0</v>
      </c>
      <c r="BL214" s="12" t="s">
        <v>91</v>
      </c>
      <c r="BM214" s="147" t="s">
        <v>624</v>
      </c>
    </row>
    <row r="215" spans="2:65" s="126" customFormat="1" ht="20.85" customHeight="1" x14ac:dyDescent="0.2">
      <c r="B215" s="125"/>
      <c r="D215" s="127" t="s">
        <v>76</v>
      </c>
      <c r="E215" s="135" t="s">
        <v>1633</v>
      </c>
      <c r="F215" s="135" t="s">
        <v>1634</v>
      </c>
      <c r="J215" s="136">
        <f>BK215</f>
        <v>0</v>
      </c>
      <c r="L215" s="125"/>
      <c r="M215" s="130"/>
      <c r="P215" s="131">
        <f>SUM(P216:P221)</f>
        <v>0</v>
      </c>
      <c r="R215" s="131">
        <f>SUM(R216:R221)</f>
        <v>0</v>
      </c>
      <c r="T215" s="132">
        <f>SUM(T216:T221)</f>
        <v>0</v>
      </c>
      <c r="AR215" s="127" t="s">
        <v>8</v>
      </c>
      <c r="AT215" s="133" t="s">
        <v>76</v>
      </c>
      <c r="AU215" s="133" t="s">
        <v>85</v>
      </c>
      <c r="AY215" s="127" t="s">
        <v>236</v>
      </c>
      <c r="BK215" s="134">
        <f>SUM(BK216:BK221)</f>
        <v>0</v>
      </c>
    </row>
    <row r="216" spans="2:65" s="25" customFormat="1" ht="16.5" customHeight="1" x14ac:dyDescent="0.2">
      <c r="B216" s="24"/>
      <c r="C216" s="137" t="s">
        <v>419</v>
      </c>
      <c r="D216" s="137" t="s">
        <v>238</v>
      </c>
      <c r="E216" s="138" t="s">
        <v>1790</v>
      </c>
      <c r="F216" s="139" t="s">
        <v>1791</v>
      </c>
      <c r="G216" s="140" t="s">
        <v>487</v>
      </c>
      <c r="H216" s="141">
        <v>55</v>
      </c>
      <c r="I216" s="4"/>
      <c r="J216" s="142">
        <f t="shared" ref="J216:J221" si="50">ROUND(I216*H216,0)</f>
        <v>0</v>
      </c>
      <c r="K216" s="139" t="s">
        <v>1</v>
      </c>
      <c r="L216" s="24"/>
      <c r="M216" s="143" t="s">
        <v>1</v>
      </c>
      <c r="N216" s="144" t="s">
        <v>42</v>
      </c>
      <c r="P216" s="145">
        <f t="shared" ref="P216:P221" si="51">O216*H216</f>
        <v>0</v>
      </c>
      <c r="Q216" s="145">
        <v>0</v>
      </c>
      <c r="R216" s="145">
        <f t="shared" ref="R216:R221" si="52">Q216*H216</f>
        <v>0</v>
      </c>
      <c r="S216" s="145">
        <v>0</v>
      </c>
      <c r="T216" s="146">
        <f t="shared" ref="T216:T221" si="53">S216*H216</f>
        <v>0</v>
      </c>
      <c r="AR216" s="147" t="s">
        <v>91</v>
      </c>
      <c r="AT216" s="147" t="s">
        <v>238</v>
      </c>
      <c r="AU216" s="147" t="s">
        <v>88</v>
      </c>
      <c r="AY216" s="12" t="s">
        <v>236</v>
      </c>
      <c r="BE216" s="148">
        <f t="shared" ref="BE216:BE221" si="54">IF(N216="základní",J216,0)</f>
        <v>0</v>
      </c>
      <c r="BF216" s="148">
        <f t="shared" ref="BF216:BF221" si="55">IF(N216="snížená",J216,0)</f>
        <v>0</v>
      </c>
      <c r="BG216" s="148">
        <f t="shared" ref="BG216:BG221" si="56">IF(N216="zákl. přenesená",J216,0)</f>
        <v>0</v>
      </c>
      <c r="BH216" s="148">
        <f t="shared" ref="BH216:BH221" si="57">IF(N216="sníž. přenesená",J216,0)</f>
        <v>0</v>
      </c>
      <c r="BI216" s="148">
        <f t="shared" ref="BI216:BI221" si="58">IF(N216="nulová",J216,0)</f>
        <v>0</v>
      </c>
      <c r="BJ216" s="12" t="s">
        <v>8</v>
      </c>
      <c r="BK216" s="148">
        <f t="shared" ref="BK216:BK221" si="59">ROUND(I216*H216,0)</f>
        <v>0</v>
      </c>
      <c r="BL216" s="12" t="s">
        <v>91</v>
      </c>
      <c r="BM216" s="147" t="s">
        <v>637</v>
      </c>
    </row>
    <row r="217" spans="2:65" s="25" customFormat="1" ht="16.5" customHeight="1" x14ac:dyDescent="0.2">
      <c r="B217" s="24"/>
      <c r="C217" s="137" t="s">
        <v>423</v>
      </c>
      <c r="D217" s="137" t="s">
        <v>238</v>
      </c>
      <c r="E217" s="138" t="s">
        <v>1790</v>
      </c>
      <c r="F217" s="139" t="s">
        <v>1791</v>
      </c>
      <c r="G217" s="140" t="s">
        <v>487</v>
      </c>
      <c r="H217" s="141">
        <v>370</v>
      </c>
      <c r="I217" s="4"/>
      <c r="J217" s="142">
        <f t="shared" si="50"/>
        <v>0</v>
      </c>
      <c r="K217" s="139" t="s">
        <v>1</v>
      </c>
      <c r="L217" s="24"/>
      <c r="M217" s="143" t="s">
        <v>1</v>
      </c>
      <c r="N217" s="144" t="s">
        <v>42</v>
      </c>
      <c r="P217" s="145">
        <f t="shared" si="51"/>
        <v>0</v>
      </c>
      <c r="Q217" s="145">
        <v>0</v>
      </c>
      <c r="R217" s="145">
        <f t="shared" si="52"/>
        <v>0</v>
      </c>
      <c r="S217" s="145">
        <v>0</v>
      </c>
      <c r="T217" s="146">
        <f t="shared" si="53"/>
        <v>0</v>
      </c>
      <c r="AR217" s="147" t="s">
        <v>91</v>
      </c>
      <c r="AT217" s="147" t="s">
        <v>238</v>
      </c>
      <c r="AU217" s="147" t="s">
        <v>88</v>
      </c>
      <c r="AY217" s="12" t="s">
        <v>236</v>
      </c>
      <c r="BE217" s="148">
        <f t="shared" si="54"/>
        <v>0</v>
      </c>
      <c r="BF217" s="148">
        <f t="shared" si="55"/>
        <v>0</v>
      </c>
      <c r="BG217" s="148">
        <f t="shared" si="56"/>
        <v>0</v>
      </c>
      <c r="BH217" s="148">
        <f t="shared" si="57"/>
        <v>0</v>
      </c>
      <c r="BI217" s="148">
        <f t="shared" si="58"/>
        <v>0</v>
      </c>
      <c r="BJ217" s="12" t="s">
        <v>8</v>
      </c>
      <c r="BK217" s="148">
        <f t="shared" si="59"/>
        <v>0</v>
      </c>
      <c r="BL217" s="12" t="s">
        <v>91</v>
      </c>
      <c r="BM217" s="147" t="s">
        <v>645</v>
      </c>
    </row>
    <row r="218" spans="2:65" s="25" customFormat="1" ht="16.5" customHeight="1" x14ac:dyDescent="0.2">
      <c r="B218" s="24"/>
      <c r="C218" s="137" t="s">
        <v>427</v>
      </c>
      <c r="D218" s="137" t="s">
        <v>238</v>
      </c>
      <c r="E218" s="138" t="s">
        <v>1790</v>
      </c>
      <c r="F218" s="139" t="s">
        <v>1791</v>
      </c>
      <c r="G218" s="140" t="s">
        <v>487</v>
      </c>
      <c r="H218" s="141">
        <v>156</v>
      </c>
      <c r="I218" s="4"/>
      <c r="J218" s="142">
        <f t="shared" si="50"/>
        <v>0</v>
      </c>
      <c r="K218" s="139" t="s">
        <v>1</v>
      </c>
      <c r="L218" s="24"/>
      <c r="M218" s="143" t="s">
        <v>1</v>
      </c>
      <c r="N218" s="144" t="s">
        <v>42</v>
      </c>
      <c r="P218" s="145">
        <f t="shared" si="51"/>
        <v>0</v>
      </c>
      <c r="Q218" s="145">
        <v>0</v>
      </c>
      <c r="R218" s="145">
        <f t="shared" si="52"/>
        <v>0</v>
      </c>
      <c r="S218" s="145">
        <v>0</v>
      </c>
      <c r="T218" s="146">
        <f t="shared" si="53"/>
        <v>0</v>
      </c>
      <c r="AR218" s="147" t="s">
        <v>91</v>
      </c>
      <c r="AT218" s="147" t="s">
        <v>238</v>
      </c>
      <c r="AU218" s="147" t="s">
        <v>88</v>
      </c>
      <c r="AY218" s="12" t="s">
        <v>236</v>
      </c>
      <c r="BE218" s="148">
        <f t="shared" si="54"/>
        <v>0</v>
      </c>
      <c r="BF218" s="148">
        <f t="shared" si="55"/>
        <v>0</v>
      </c>
      <c r="BG218" s="148">
        <f t="shared" si="56"/>
        <v>0</v>
      </c>
      <c r="BH218" s="148">
        <f t="shared" si="57"/>
        <v>0</v>
      </c>
      <c r="BI218" s="148">
        <f t="shared" si="58"/>
        <v>0</v>
      </c>
      <c r="BJ218" s="12" t="s">
        <v>8</v>
      </c>
      <c r="BK218" s="148">
        <f t="shared" si="59"/>
        <v>0</v>
      </c>
      <c r="BL218" s="12" t="s">
        <v>91</v>
      </c>
      <c r="BM218" s="147" t="s">
        <v>653</v>
      </c>
    </row>
    <row r="219" spans="2:65" s="25" customFormat="1" ht="16.5" customHeight="1" x14ac:dyDescent="0.2">
      <c r="B219" s="24"/>
      <c r="C219" s="137" t="s">
        <v>432</v>
      </c>
      <c r="D219" s="137" t="s">
        <v>238</v>
      </c>
      <c r="E219" s="138" t="s">
        <v>1790</v>
      </c>
      <c r="F219" s="139" t="s">
        <v>1791</v>
      </c>
      <c r="G219" s="140" t="s">
        <v>487</v>
      </c>
      <c r="H219" s="141">
        <v>74</v>
      </c>
      <c r="I219" s="4"/>
      <c r="J219" s="142">
        <f t="shared" si="50"/>
        <v>0</v>
      </c>
      <c r="K219" s="139" t="s">
        <v>1</v>
      </c>
      <c r="L219" s="24"/>
      <c r="M219" s="143" t="s">
        <v>1</v>
      </c>
      <c r="N219" s="144" t="s">
        <v>42</v>
      </c>
      <c r="P219" s="145">
        <f t="shared" si="51"/>
        <v>0</v>
      </c>
      <c r="Q219" s="145">
        <v>0</v>
      </c>
      <c r="R219" s="145">
        <f t="shared" si="52"/>
        <v>0</v>
      </c>
      <c r="S219" s="145">
        <v>0</v>
      </c>
      <c r="T219" s="146">
        <f t="shared" si="53"/>
        <v>0</v>
      </c>
      <c r="AR219" s="147" t="s">
        <v>91</v>
      </c>
      <c r="AT219" s="147" t="s">
        <v>238</v>
      </c>
      <c r="AU219" s="147" t="s">
        <v>88</v>
      </c>
      <c r="AY219" s="12" t="s">
        <v>236</v>
      </c>
      <c r="BE219" s="148">
        <f t="shared" si="54"/>
        <v>0</v>
      </c>
      <c r="BF219" s="148">
        <f t="shared" si="55"/>
        <v>0</v>
      </c>
      <c r="BG219" s="148">
        <f t="shared" si="56"/>
        <v>0</v>
      </c>
      <c r="BH219" s="148">
        <f t="shared" si="57"/>
        <v>0</v>
      </c>
      <c r="BI219" s="148">
        <f t="shared" si="58"/>
        <v>0</v>
      </c>
      <c r="BJ219" s="12" t="s">
        <v>8</v>
      </c>
      <c r="BK219" s="148">
        <f t="shared" si="59"/>
        <v>0</v>
      </c>
      <c r="BL219" s="12" t="s">
        <v>91</v>
      </c>
      <c r="BM219" s="147" t="s">
        <v>1792</v>
      </c>
    </row>
    <row r="220" spans="2:65" s="25" customFormat="1" ht="16.5" customHeight="1" x14ac:dyDescent="0.2">
      <c r="B220" s="24"/>
      <c r="C220" s="137" t="s">
        <v>436</v>
      </c>
      <c r="D220" s="137" t="s">
        <v>238</v>
      </c>
      <c r="E220" s="138" t="s">
        <v>1793</v>
      </c>
      <c r="F220" s="139" t="s">
        <v>1794</v>
      </c>
      <c r="G220" s="140" t="s">
        <v>487</v>
      </c>
      <c r="H220" s="141">
        <v>15</v>
      </c>
      <c r="I220" s="4"/>
      <c r="J220" s="142">
        <f t="shared" si="50"/>
        <v>0</v>
      </c>
      <c r="K220" s="139" t="s">
        <v>1</v>
      </c>
      <c r="L220" s="24"/>
      <c r="M220" s="143" t="s">
        <v>1</v>
      </c>
      <c r="N220" s="144" t="s">
        <v>42</v>
      </c>
      <c r="P220" s="145">
        <f t="shared" si="51"/>
        <v>0</v>
      </c>
      <c r="Q220" s="145">
        <v>0</v>
      </c>
      <c r="R220" s="145">
        <f t="shared" si="52"/>
        <v>0</v>
      </c>
      <c r="S220" s="145">
        <v>0</v>
      </c>
      <c r="T220" s="146">
        <f t="shared" si="53"/>
        <v>0</v>
      </c>
      <c r="AR220" s="147" t="s">
        <v>91</v>
      </c>
      <c r="AT220" s="147" t="s">
        <v>238</v>
      </c>
      <c r="AU220" s="147" t="s">
        <v>88</v>
      </c>
      <c r="AY220" s="12" t="s">
        <v>236</v>
      </c>
      <c r="BE220" s="148">
        <f t="shared" si="54"/>
        <v>0</v>
      </c>
      <c r="BF220" s="148">
        <f t="shared" si="55"/>
        <v>0</v>
      </c>
      <c r="BG220" s="148">
        <f t="shared" si="56"/>
        <v>0</v>
      </c>
      <c r="BH220" s="148">
        <f t="shared" si="57"/>
        <v>0</v>
      </c>
      <c r="BI220" s="148">
        <f t="shared" si="58"/>
        <v>0</v>
      </c>
      <c r="BJ220" s="12" t="s">
        <v>8</v>
      </c>
      <c r="BK220" s="148">
        <f t="shared" si="59"/>
        <v>0</v>
      </c>
      <c r="BL220" s="12" t="s">
        <v>91</v>
      </c>
      <c r="BM220" s="147" t="s">
        <v>1795</v>
      </c>
    </row>
    <row r="221" spans="2:65" s="25" customFormat="1" ht="21.75" customHeight="1" x14ac:dyDescent="0.2">
      <c r="B221" s="24"/>
      <c r="C221" s="137" t="s">
        <v>475</v>
      </c>
      <c r="D221" s="137" t="s">
        <v>238</v>
      </c>
      <c r="E221" s="138" t="s">
        <v>1796</v>
      </c>
      <c r="F221" s="139" t="s">
        <v>1797</v>
      </c>
      <c r="G221" s="140" t="s">
        <v>1624</v>
      </c>
      <c r="H221" s="141">
        <v>55</v>
      </c>
      <c r="I221" s="4"/>
      <c r="J221" s="142">
        <f t="shared" si="50"/>
        <v>0</v>
      </c>
      <c r="K221" s="139" t="s">
        <v>1</v>
      </c>
      <c r="L221" s="24"/>
      <c r="M221" s="143" t="s">
        <v>1</v>
      </c>
      <c r="N221" s="144" t="s">
        <v>42</v>
      </c>
      <c r="P221" s="145">
        <f t="shared" si="51"/>
        <v>0</v>
      </c>
      <c r="Q221" s="145">
        <v>0</v>
      </c>
      <c r="R221" s="145">
        <f t="shared" si="52"/>
        <v>0</v>
      </c>
      <c r="S221" s="145">
        <v>0</v>
      </c>
      <c r="T221" s="146">
        <f t="shared" si="53"/>
        <v>0</v>
      </c>
      <c r="AR221" s="147" t="s">
        <v>91</v>
      </c>
      <c r="AT221" s="147" t="s">
        <v>238</v>
      </c>
      <c r="AU221" s="147" t="s">
        <v>88</v>
      </c>
      <c r="AY221" s="12" t="s">
        <v>236</v>
      </c>
      <c r="BE221" s="148">
        <f t="shared" si="54"/>
        <v>0</v>
      </c>
      <c r="BF221" s="148">
        <f t="shared" si="55"/>
        <v>0</v>
      </c>
      <c r="BG221" s="148">
        <f t="shared" si="56"/>
        <v>0</v>
      </c>
      <c r="BH221" s="148">
        <f t="shared" si="57"/>
        <v>0</v>
      </c>
      <c r="BI221" s="148">
        <f t="shared" si="58"/>
        <v>0</v>
      </c>
      <c r="BJ221" s="12" t="s">
        <v>8</v>
      </c>
      <c r="BK221" s="148">
        <f t="shared" si="59"/>
        <v>0</v>
      </c>
      <c r="BL221" s="12" t="s">
        <v>91</v>
      </c>
      <c r="BM221" s="147" t="s">
        <v>672</v>
      </c>
    </row>
    <row r="222" spans="2:65" s="126" customFormat="1" ht="20.85" customHeight="1" x14ac:dyDescent="0.2">
      <c r="B222" s="125"/>
      <c r="D222" s="127" t="s">
        <v>76</v>
      </c>
      <c r="E222" s="135" t="s">
        <v>1648</v>
      </c>
      <c r="F222" s="135" t="s">
        <v>1649</v>
      </c>
      <c r="J222" s="136">
        <f>BK222</f>
        <v>0</v>
      </c>
      <c r="L222" s="125"/>
      <c r="M222" s="130"/>
      <c r="P222" s="131">
        <f>SUM(P223:P232)</f>
        <v>0</v>
      </c>
      <c r="R222" s="131">
        <f>SUM(R223:R232)</f>
        <v>0</v>
      </c>
      <c r="T222" s="132">
        <f>SUM(T223:T232)</f>
        <v>0</v>
      </c>
      <c r="AR222" s="127" t="s">
        <v>8</v>
      </c>
      <c r="AT222" s="133" t="s">
        <v>76</v>
      </c>
      <c r="AU222" s="133" t="s">
        <v>85</v>
      </c>
      <c r="AY222" s="127" t="s">
        <v>236</v>
      </c>
      <c r="BK222" s="134">
        <f>SUM(BK223:BK232)</f>
        <v>0</v>
      </c>
    </row>
    <row r="223" spans="2:65" s="25" customFormat="1" ht="16.5" customHeight="1" x14ac:dyDescent="0.2">
      <c r="B223" s="24"/>
      <c r="C223" s="137" t="s">
        <v>480</v>
      </c>
      <c r="D223" s="137" t="s">
        <v>238</v>
      </c>
      <c r="E223" s="138" t="s">
        <v>1798</v>
      </c>
      <c r="F223" s="139" t="s">
        <v>1799</v>
      </c>
      <c r="G223" s="140" t="s">
        <v>1624</v>
      </c>
      <c r="H223" s="141">
        <v>3</v>
      </c>
      <c r="I223" s="4"/>
      <c r="J223" s="142">
        <f t="shared" ref="J223:J232" si="60">ROUND(I223*H223,0)</f>
        <v>0</v>
      </c>
      <c r="K223" s="139" t="s">
        <v>1</v>
      </c>
      <c r="L223" s="24"/>
      <c r="M223" s="143" t="s">
        <v>1</v>
      </c>
      <c r="N223" s="144" t="s">
        <v>42</v>
      </c>
      <c r="P223" s="145">
        <f t="shared" ref="P223:P232" si="61">O223*H223</f>
        <v>0</v>
      </c>
      <c r="Q223" s="145">
        <v>0</v>
      </c>
      <c r="R223" s="145">
        <f t="shared" ref="R223:R232" si="62">Q223*H223</f>
        <v>0</v>
      </c>
      <c r="S223" s="145">
        <v>0</v>
      </c>
      <c r="T223" s="146">
        <f t="shared" ref="T223:T232" si="63">S223*H223</f>
        <v>0</v>
      </c>
      <c r="AR223" s="147" t="s">
        <v>91</v>
      </c>
      <c r="AT223" s="147" t="s">
        <v>238</v>
      </c>
      <c r="AU223" s="147" t="s">
        <v>88</v>
      </c>
      <c r="AY223" s="12" t="s">
        <v>236</v>
      </c>
      <c r="BE223" s="148">
        <f t="shared" ref="BE223:BE232" si="64">IF(N223="základní",J223,0)</f>
        <v>0</v>
      </c>
      <c r="BF223" s="148">
        <f t="shared" ref="BF223:BF232" si="65">IF(N223="snížená",J223,0)</f>
        <v>0</v>
      </c>
      <c r="BG223" s="148">
        <f t="shared" ref="BG223:BG232" si="66">IF(N223="zákl. přenesená",J223,0)</f>
        <v>0</v>
      </c>
      <c r="BH223" s="148">
        <f t="shared" ref="BH223:BH232" si="67">IF(N223="sníž. přenesená",J223,0)</f>
        <v>0</v>
      </c>
      <c r="BI223" s="148">
        <f t="shared" ref="BI223:BI232" si="68">IF(N223="nulová",J223,0)</f>
        <v>0</v>
      </c>
      <c r="BJ223" s="12" t="s">
        <v>8</v>
      </c>
      <c r="BK223" s="148">
        <f t="shared" ref="BK223:BK232" si="69">ROUND(I223*H223,0)</f>
        <v>0</v>
      </c>
      <c r="BL223" s="12" t="s">
        <v>91</v>
      </c>
      <c r="BM223" s="147" t="s">
        <v>682</v>
      </c>
    </row>
    <row r="224" spans="2:65" s="25" customFormat="1" ht="16.5" customHeight="1" x14ac:dyDescent="0.2">
      <c r="B224" s="24"/>
      <c r="C224" s="137" t="s">
        <v>484</v>
      </c>
      <c r="D224" s="137" t="s">
        <v>238</v>
      </c>
      <c r="E224" s="138" t="s">
        <v>1800</v>
      </c>
      <c r="F224" s="139" t="s">
        <v>1801</v>
      </c>
      <c r="G224" s="140" t="s">
        <v>1624</v>
      </c>
      <c r="H224" s="141">
        <v>1</v>
      </c>
      <c r="I224" s="4"/>
      <c r="J224" s="142">
        <f t="shared" si="60"/>
        <v>0</v>
      </c>
      <c r="K224" s="139" t="s">
        <v>1</v>
      </c>
      <c r="L224" s="24"/>
      <c r="M224" s="143" t="s">
        <v>1</v>
      </c>
      <c r="N224" s="144" t="s">
        <v>42</v>
      </c>
      <c r="P224" s="145">
        <f t="shared" si="61"/>
        <v>0</v>
      </c>
      <c r="Q224" s="145">
        <v>0</v>
      </c>
      <c r="R224" s="145">
        <f t="shared" si="62"/>
        <v>0</v>
      </c>
      <c r="S224" s="145">
        <v>0</v>
      </c>
      <c r="T224" s="146">
        <f t="shared" si="63"/>
        <v>0</v>
      </c>
      <c r="AR224" s="147" t="s">
        <v>91</v>
      </c>
      <c r="AT224" s="147" t="s">
        <v>238</v>
      </c>
      <c r="AU224" s="147" t="s">
        <v>88</v>
      </c>
      <c r="AY224" s="12" t="s">
        <v>236</v>
      </c>
      <c r="BE224" s="148">
        <f t="shared" si="64"/>
        <v>0</v>
      </c>
      <c r="BF224" s="148">
        <f t="shared" si="65"/>
        <v>0</v>
      </c>
      <c r="BG224" s="148">
        <f t="shared" si="66"/>
        <v>0</v>
      </c>
      <c r="BH224" s="148">
        <f t="shared" si="67"/>
        <v>0</v>
      </c>
      <c r="BI224" s="148">
        <f t="shared" si="68"/>
        <v>0</v>
      </c>
      <c r="BJ224" s="12" t="s">
        <v>8</v>
      </c>
      <c r="BK224" s="148">
        <f t="shared" si="69"/>
        <v>0</v>
      </c>
      <c r="BL224" s="12" t="s">
        <v>91</v>
      </c>
      <c r="BM224" s="147" t="s">
        <v>693</v>
      </c>
    </row>
    <row r="225" spans="2:65" s="25" customFormat="1" ht="16.5" customHeight="1" x14ac:dyDescent="0.2">
      <c r="B225" s="24"/>
      <c r="C225" s="137" t="s">
        <v>498</v>
      </c>
      <c r="D225" s="137" t="s">
        <v>238</v>
      </c>
      <c r="E225" s="138" t="s">
        <v>1802</v>
      </c>
      <c r="F225" s="139" t="s">
        <v>1803</v>
      </c>
      <c r="G225" s="140" t="s">
        <v>1624</v>
      </c>
      <c r="H225" s="141">
        <v>1</v>
      </c>
      <c r="I225" s="4"/>
      <c r="J225" s="142">
        <f t="shared" si="60"/>
        <v>0</v>
      </c>
      <c r="K225" s="139" t="s">
        <v>1</v>
      </c>
      <c r="L225" s="24"/>
      <c r="M225" s="143" t="s">
        <v>1</v>
      </c>
      <c r="N225" s="144" t="s">
        <v>42</v>
      </c>
      <c r="P225" s="145">
        <f t="shared" si="61"/>
        <v>0</v>
      </c>
      <c r="Q225" s="145">
        <v>0</v>
      </c>
      <c r="R225" s="145">
        <f t="shared" si="62"/>
        <v>0</v>
      </c>
      <c r="S225" s="145">
        <v>0</v>
      </c>
      <c r="T225" s="146">
        <f t="shared" si="63"/>
        <v>0</v>
      </c>
      <c r="AR225" s="147" t="s">
        <v>91</v>
      </c>
      <c r="AT225" s="147" t="s">
        <v>238</v>
      </c>
      <c r="AU225" s="147" t="s">
        <v>88</v>
      </c>
      <c r="AY225" s="12" t="s">
        <v>236</v>
      </c>
      <c r="BE225" s="148">
        <f t="shared" si="64"/>
        <v>0</v>
      </c>
      <c r="BF225" s="148">
        <f t="shared" si="65"/>
        <v>0</v>
      </c>
      <c r="BG225" s="148">
        <f t="shared" si="66"/>
        <v>0</v>
      </c>
      <c r="BH225" s="148">
        <f t="shared" si="67"/>
        <v>0</v>
      </c>
      <c r="BI225" s="148">
        <f t="shared" si="68"/>
        <v>0</v>
      </c>
      <c r="BJ225" s="12" t="s">
        <v>8</v>
      </c>
      <c r="BK225" s="148">
        <f t="shared" si="69"/>
        <v>0</v>
      </c>
      <c r="BL225" s="12" t="s">
        <v>91</v>
      </c>
      <c r="BM225" s="147" t="s">
        <v>1804</v>
      </c>
    </row>
    <row r="226" spans="2:65" s="25" customFormat="1" ht="16.5" customHeight="1" x14ac:dyDescent="0.2">
      <c r="B226" s="24"/>
      <c r="C226" s="137" t="s">
        <v>503</v>
      </c>
      <c r="D226" s="137" t="s">
        <v>238</v>
      </c>
      <c r="E226" s="138" t="s">
        <v>1800</v>
      </c>
      <c r="F226" s="139" t="s">
        <v>1801</v>
      </c>
      <c r="G226" s="140" t="s">
        <v>1624</v>
      </c>
      <c r="H226" s="141">
        <v>2</v>
      </c>
      <c r="I226" s="4"/>
      <c r="J226" s="142">
        <f t="shared" si="60"/>
        <v>0</v>
      </c>
      <c r="K226" s="139" t="s">
        <v>1</v>
      </c>
      <c r="L226" s="24"/>
      <c r="M226" s="143" t="s">
        <v>1</v>
      </c>
      <c r="N226" s="144" t="s">
        <v>42</v>
      </c>
      <c r="P226" s="145">
        <f t="shared" si="61"/>
        <v>0</v>
      </c>
      <c r="Q226" s="145">
        <v>0</v>
      </c>
      <c r="R226" s="145">
        <f t="shared" si="62"/>
        <v>0</v>
      </c>
      <c r="S226" s="145">
        <v>0</v>
      </c>
      <c r="T226" s="146">
        <f t="shared" si="63"/>
        <v>0</v>
      </c>
      <c r="AR226" s="147" t="s">
        <v>91</v>
      </c>
      <c r="AT226" s="147" t="s">
        <v>238</v>
      </c>
      <c r="AU226" s="147" t="s">
        <v>88</v>
      </c>
      <c r="AY226" s="12" t="s">
        <v>236</v>
      </c>
      <c r="BE226" s="148">
        <f t="shared" si="64"/>
        <v>0</v>
      </c>
      <c r="BF226" s="148">
        <f t="shared" si="65"/>
        <v>0</v>
      </c>
      <c r="BG226" s="148">
        <f t="shared" si="66"/>
        <v>0</v>
      </c>
      <c r="BH226" s="148">
        <f t="shared" si="67"/>
        <v>0</v>
      </c>
      <c r="BI226" s="148">
        <f t="shared" si="68"/>
        <v>0</v>
      </c>
      <c r="BJ226" s="12" t="s">
        <v>8</v>
      </c>
      <c r="BK226" s="148">
        <f t="shared" si="69"/>
        <v>0</v>
      </c>
      <c r="BL226" s="12" t="s">
        <v>91</v>
      </c>
      <c r="BM226" s="147" t="s">
        <v>1805</v>
      </c>
    </row>
    <row r="227" spans="2:65" s="25" customFormat="1" ht="16.5" customHeight="1" x14ac:dyDescent="0.2">
      <c r="B227" s="24"/>
      <c r="C227" s="137" t="s">
        <v>507</v>
      </c>
      <c r="D227" s="137" t="s">
        <v>238</v>
      </c>
      <c r="E227" s="138" t="s">
        <v>1800</v>
      </c>
      <c r="F227" s="139" t="s">
        <v>1801</v>
      </c>
      <c r="G227" s="140" t="s">
        <v>1624</v>
      </c>
      <c r="H227" s="141">
        <v>4</v>
      </c>
      <c r="I227" s="4"/>
      <c r="J227" s="142">
        <f t="shared" si="60"/>
        <v>0</v>
      </c>
      <c r="K227" s="139" t="s">
        <v>1</v>
      </c>
      <c r="L227" s="24"/>
      <c r="M227" s="143" t="s">
        <v>1</v>
      </c>
      <c r="N227" s="144" t="s">
        <v>42</v>
      </c>
      <c r="P227" s="145">
        <f t="shared" si="61"/>
        <v>0</v>
      </c>
      <c r="Q227" s="145">
        <v>0</v>
      </c>
      <c r="R227" s="145">
        <f t="shared" si="62"/>
        <v>0</v>
      </c>
      <c r="S227" s="145">
        <v>0</v>
      </c>
      <c r="T227" s="146">
        <f t="shared" si="63"/>
        <v>0</v>
      </c>
      <c r="AR227" s="147" t="s">
        <v>91</v>
      </c>
      <c r="AT227" s="147" t="s">
        <v>238</v>
      </c>
      <c r="AU227" s="147" t="s">
        <v>88</v>
      </c>
      <c r="AY227" s="12" t="s">
        <v>236</v>
      </c>
      <c r="BE227" s="148">
        <f t="shared" si="64"/>
        <v>0</v>
      </c>
      <c r="BF227" s="148">
        <f t="shared" si="65"/>
        <v>0</v>
      </c>
      <c r="BG227" s="148">
        <f t="shared" si="66"/>
        <v>0</v>
      </c>
      <c r="BH227" s="148">
        <f t="shared" si="67"/>
        <v>0</v>
      </c>
      <c r="BI227" s="148">
        <f t="shared" si="68"/>
        <v>0</v>
      </c>
      <c r="BJ227" s="12" t="s">
        <v>8</v>
      </c>
      <c r="BK227" s="148">
        <f t="shared" si="69"/>
        <v>0</v>
      </c>
      <c r="BL227" s="12" t="s">
        <v>91</v>
      </c>
      <c r="BM227" s="147" t="s">
        <v>1806</v>
      </c>
    </row>
    <row r="228" spans="2:65" s="25" customFormat="1" ht="16.5" customHeight="1" x14ac:dyDescent="0.2">
      <c r="B228" s="24"/>
      <c r="C228" s="137" t="s">
        <v>513</v>
      </c>
      <c r="D228" s="137" t="s">
        <v>238</v>
      </c>
      <c r="E228" s="138" t="s">
        <v>1807</v>
      </c>
      <c r="F228" s="139" t="s">
        <v>1808</v>
      </c>
      <c r="G228" s="140" t="s">
        <v>1624</v>
      </c>
      <c r="H228" s="141">
        <v>1</v>
      </c>
      <c r="I228" s="4"/>
      <c r="J228" s="142">
        <f t="shared" si="60"/>
        <v>0</v>
      </c>
      <c r="K228" s="139" t="s">
        <v>1</v>
      </c>
      <c r="L228" s="24"/>
      <c r="M228" s="143" t="s">
        <v>1</v>
      </c>
      <c r="N228" s="144" t="s">
        <v>42</v>
      </c>
      <c r="P228" s="145">
        <f t="shared" si="61"/>
        <v>0</v>
      </c>
      <c r="Q228" s="145">
        <v>0</v>
      </c>
      <c r="R228" s="145">
        <f t="shared" si="62"/>
        <v>0</v>
      </c>
      <c r="S228" s="145">
        <v>0</v>
      </c>
      <c r="T228" s="146">
        <f t="shared" si="63"/>
        <v>0</v>
      </c>
      <c r="AR228" s="147" t="s">
        <v>91</v>
      </c>
      <c r="AT228" s="147" t="s">
        <v>238</v>
      </c>
      <c r="AU228" s="147" t="s">
        <v>88</v>
      </c>
      <c r="AY228" s="12" t="s">
        <v>236</v>
      </c>
      <c r="BE228" s="148">
        <f t="shared" si="64"/>
        <v>0</v>
      </c>
      <c r="BF228" s="148">
        <f t="shared" si="65"/>
        <v>0</v>
      </c>
      <c r="BG228" s="148">
        <f t="shared" si="66"/>
        <v>0</v>
      </c>
      <c r="BH228" s="148">
        <f t="shared" si="67"/>
        <v>0</v>
      </c>
      <c r="BI228" s="148">
        <f t="shared" si="68"/>
        <v>0</v>
      </c>
      <c r="BJ228" s="12" t="s">
        <v>8</v>
      </c>
      <c r="BK228" s="148">
        <f t="shared" si="69"/>
        <v>0</v>
      </c>
      <c r="BL228" s="12" t="s">
        <v>91</v>
      </c>
      <c r="BM228" s="147" t="s">
        <v>698</v>
      </c>
    </row>
    <row r="229" spans="2:65" s="25" customFormat="1" ht="16.5" customHeight="1" x14ac:dyDescent="0.2">
      <c r="B229" s="24"/>
      <c r="C229" s="137" t="s">
        <v>518</v>
      </c>
      <c r="D229" s="137" t="s">
        <v>238</v>
      </c>
      <c r="E229" s="138" t="s">
        <v>1809</v>
      </c>
      <c r="F229" s="139" t="s">
        <v>1810</v>
      </c>
      <c r="G229" s="140" t="s">
        <v>1624</v>
      </c>
      <c r="H229" s="141">
        <v>6</v>
      </c>
      <c r="I229" s="4"/>
      <c r="J229" s="142">
        <f t="shared" si="60"/>
        <v>0</v>
      </c>
      <c r="K229" s="139" t="s">
        <v>1</v>
      </c>
      <c r="L229" s="24"/>
      <c r="M229" s="143" t="s">
        <v>1</v>
      </c>
      <c r="N229" s="144" t="s">
        <v>42</v>
      </c>
      <c r="P229" s="145">
        <f t="shared" si="61"/>
        <v>0</v>
      </c>
      <c r="Q229" s="145">
        <v>0</v>
      </c>
      <c r="R229" s="145">
        <f t="shared" si="62"/>
        <v>0</v>
      </c>
      <c r="S229" s="145">
        <v>0</v>
      </c>
      <c r="T229" s="146">
        <f t="shared" si="63"/>
        <v>0</v>
      </c>
      <c r="AR229" s="147" t="s">
        <v>91</v>
      </c>
      <c r="AT229" s="147" t="s">
        <v>238</v>
      </c>
      <c r="AU229" s="147" t="s">
        <v>88</v>
      </c>
      <c r="AY229" s="12" t="s">
        <v>236</v>
      </c>
      <c r="BE229" s="148">
        <f t="shared" si="64"/>
        <v>0</v>
      </c>
      <c r="BF229" s="148">
        <f t="shared" si="65"/>
        <v>0</v>
      </c>
      <c r="BG229" s="148">
        <f t="shared" si="66"/>
        <v>0</v>
      </c>
      <c r="BH229" s="148">
        <f t="shared" si="67"/>
        <v>0</v>
      </c>
      <c r="BI229" s="148">
        <f t="shared" si="68"/>
        <v>0</v>
      </c>
      <c r="BJ229" s="12" t="s">
        <v>8</v>
      </c>
      <c r="BK229" s="148">
        <f t="shared" si="69"/>
        <v>0</v>
      </c>
      <c r="BL229" s="12" t="s">
        <v>91</v>
      </c>
      <c r="BM229" s="147" t="s">
        <v>717</v>
      </c>
    </row>
    <row r="230" spans="2:65" s="25" customFormat="1" ht="16.5" customHeight="1" x14ac:dyDescent="0.2">
      <c r="B230" s="24"/>
      <c r="C230" s="137" t="s">
        <v>530</v>
      </c>
      <c r="D230" s="137" t="s">
        <v>238</v>
      </c>
      <c r="E230" s="138" t="s">
        <v>1809</v>
      </c>
      <c r="F230" s="139" t="s">
        <v>1810</v>
      </c>
      <c r="G230" s="140" t="s">
        <v>1624</v>
      </c>
      <c r="H230" s="141">
        <v>5</v>
      </c>
      <c r="I230" s="4"/>
      <c r="J230" s="142">
        <f t="shared" si="60"/>
        <v>0</v>
      </c>
      <c r="K230" s="139" t="s">
        <v>1</v>
      </c>
      <c r="L230" s="24"/>
      <c r="M230" s="143" t="s">
        <v>1</v>
      </c>
      <c r="N230" s="144" t="s">
        <v>42</v>
      </c>
      <c r="P230" s="145">
        <f t="shared" si="61"/>
        <v>0</v>
      </c>
      <c r="Q230" s="145">
        <v>0</v>
      </c>
      <c r="R230" s="145">
        <f t="shared" si="62"/>
        <v>0</v>
      </c>
      <c r="S230" s="145">
        <v>0</v>
      </c>
      <c r="T230" s="146">
        <f t="shared" si="63"/>
        <v>0</v>
      </c>
      <c r="AR230" s="147" t="s">
        <v>91</v>
      </c>
      <c r="AT230" s="147" t="s">
        <v>238</v>
      </c>
      <c r="AU230" s="147" t="s">
        <v>88</v>
      </c>
      <c r="AY230" s="12" t="s">
        <v>236</v>
      </c>
      <c r="BE230" s="148">
        <f t="shared" si="64"/>
        <v>0</v>
      </c>
      <c r="BF230" s="148">
        <f t="shared" si="65"/>
        <v>0</v>
      </c>
      <c r="BG230" s="148">
        <f t="shared" si="66"/>
        <v>0</v>
      </c>
      <c r="BH230" s="148">
        <f t="shared" si="67"/>
        <v>0</v>
      </c>
      <c r="BI230" s="148">
        <f t="shared" si="68"/>
        <v>0</v>
      </c>
      <c r="BJ230" s="12" t="s">
        <v>8</v>
      </c>
      <c r="BK230" s="148">
        <f t="shared" si="69"/>
        <v>0</v>
      </c>
      <c r="BL230" s="12" t="s">
        <v>91</v>
      </c>
      <c r="BM230" s="147" t="s">
        <v>728</v>
      </c>
    </row>
    <row r="231" spans="2:65" s="25" customFormat="1" ht="16.5" customHeight="1" x14ac:dyDescent="0.2">
      <c r="B231" s="24"/>
      <c r="C231" s="137" t="s">
        <v>535</v>
      </c>
      <c r="D231" s="137" t="s">
        <v>238</v>
      </c>
      <c r="E231" s="138" t="s">
        <v>1809</v>
      </c>
      <c r="F231" s="139" t="s">
        <v>1810</v>
      </c>
      <c r="G231" s="140" t="s">
        <v>1624</v>
      </c>
      <c r="H231" s="141">
        <v>1</v>
      </c>
      <c r="I231" s="4"/>
      <c r="J231" s="142">
        <f t="shared" si="60"/>
        <v>0</v>
      </c>
      <c r="K231" s="139" t="s">
        <v>1</v>
      </c>
      <c r="L231" s="24"/>
      <c r="M231" s="143" t="s">
        <v>1</v>
      </c>
      <c r="N231" s="144" t="s">
        <v>42</v>
      </c>
      <c r="P231" s="145">
        <f t="shared" si="61"/>
        <v>0</v>
      </c>
      <c r="Q231" s="145">
        <v>0</v>
      </c>
      <c r="R231" s="145">
        <f t="shared" si="62"/>
        <v>0</v>
      </c>
      <c r="S231" s="145">
        <v>0</v>
      </c>
      <c r="T231" s="146">
        <f t="shared" si="63"/>
        <v>0</v>
      </c>
      <c r="AR231" s="147" t="s">
        <v>91</v>
      </c>
      <c r="AT231" s="147" t="s">
        <v>238</v>
      </c>
      <c r="AU231" s="147" t="s">
        <v>88</v>
      </c>
      <c r="AY231" s="12" t="s">
        <v>236</v>
      </c>
      <c r="BE231" s="148">
        <f t="shared" si="64"/>
        <v>0</v>
      </c>
      <c r="BF231" s="148">
        <f t="shared" si="65"/>
        <v>0</v>
      </c>
      <c r="BG231" s="148">
        <f t="shared" si="66"/>
        <v>0</v>
      </c>
      <c r="BH231" s="148">
        <f t="shared" si="67"/>
        <v>0</v>
      </c>
      <c r="BI231" s="148">
        <f t="shared" si="68"/>
        <v>0</v>
      </c>
      <c r="BJ231" s="12" t="s">
        <v>8</v>
      </c>
      <c r="BK231" s="148">
        <f t="shared" si="69"/>
        <v>0</v>
      </c>
      <c r="BL231" s="12" t="s">
        <v>91</v>
      </c>
      <c r="BM231" s="147" t="s">
        <v>746</v>
      </c>
    </row>
    <row r="232" spans="2:65" s="25" customFormat="1" ht="16.5" customHeight="1" x14ac:dyDescent="0.2">
      <c r="B232" s="24"/>
      <c r="C232" s="137" t="s">
        <v>540</v>
      </c>
      <c r="D232" s="137" t="s">
        <v>238</v>
      </c>
      <c r="E232" s="138" t="s">
        <v>1811</v>
      </c>
      <c r="F232" s="139" t="s">
        <v>1812</v>
      </c>
      <c r="G232" s="140" t="s">
        <v>1624</v>
      </c>
      <c r="H232" s="141">
        <v>1</v>
      </c>
      <c r="I232" s="4"/>
      <c r="J232" s="142">
        <f t="shared" si="60"/>
        <v>0</v>
      </c>
      <c r="K232" s="139" t="s">
        <v>1</v>
      </c>
      <c r="L232" s="24"/>
      <c r="M232" s="143" t="s">
        <v>1</v>
      </c>
      <c r="N232" s="144" t="s">
        <v>42</v>
      </c>
      <c r="P232" s="145">
        <f t="shared" si="61"/>
        <v>0</v>
      </c>
      <c r="Q232" s="145">
        <v>0</v>
      </c>
      <c r="R232" s="145">
        <f t="shared" si="62"/>
        <v>0</v>
      </c>
      <c r="S232" s="145">
        <v>0</v>
      </c>
      <c r="T232" s="146">
        <f t="shared" si="63"/>
        <v>0</v>
      </c>
      <c r="AR232" s="147" t="s">
        <v>91</v>
      </c>
      <c r="AT232" s="147" t="s">
        <v>238</v>
      </c>
      <c r="AU232" s="147" t="s">
        <v>88</v>
      </c>
      <c r="AY232" s="12" t="s">
        <v>236</v>
      </c>
      <c r="BE232" s="148">
        <f t="shared" si="64"/>
        <v>0</v>
      </c>
      <c r="BF232" s="148">
        <f t="shared" si="65"/>
        <v>0</v>
      </c>
      <c r="BG232" s="148">
        <f t="shared" si="66"/>
        <v>0</v>
      </c>
      <c r="BH232" s="148">
        <f t="shared" si="67"/>
        <v>0</v>
      </c>
      <c r="BI232" s="148">
        <f t="shared" si="68"/>
        <v>0</v>
      </c>
      <c r="BJ232" s="12" t="s">
        <v>8</v>
      </c>
      <c r="BK232" s="148">
        <f t="shared" si="69"/>
        <v>0</v>
      </c>
      <c r="BL232" s="12" t="s">
        <v>91</v>
      </c>
      <c r="BM232" s="147" t="s">
        <v>756</v>
      </c>
    </row>
    <row r="233" spans="2:65" s="126" customFormat="1" ht="20.85" customHeight="1" x14ac:dyDescent="0.2">
      <c r="B233" s="125"/>
      <c r="D233" s="127" t="s">
        <v>76</v>
      </c>
      <c r="E233" s="135" t="s">
        <v>1675</v>
      </c>
      <c r="F233" s="135" t="s">
        <v>1676</v>
      </c>
      <c r="J233" s="136">
        <f>BK233</f>
        <v>0</v>
      </c>
      <c r="L233" s="125"/>
      <c r="M233" s="130"/>
      <c r="P233" s="131">
        <f>SUM(P234:P238)</f>
        <v>0</v>
      </c>
      <c r="R233" s="131">
        <f>SUM(R234:R238)</f>
        <v>0</v>
      </c>
      <c r="T233" s="132">
        <f>SUM(T234:T238)</f>
        <v>0</v>
      </c>
      <c r="AR233" s="127" t="s">
        <v>8</v>
      </c>
      <c r="AT233" s="133" t="s">
        <v>76</v>
      </c>
      <c r="AU233" s="133" t="s">
        <v>85</v>
      </c>
      <c r="AY233" s="127" t="s">
        <v>236</v>
      </c>
      <c r="BK233" s="134">
        <f>SUM(BK234:BK238)</f>
        <v>0</v>
      </c>
    </row>
    <row r="234" spans="2:65" s="25" customFormat="1" ht="16.5" customHeight="1" x14ac:dyDescent="0.2">
      <c r="B234" s="24"/>
      <c r="C234" s="137" t="s">
        <v>545</v>
      </c>
      <c r="D234" s="137" t="s">
        <v>238</v>
      </c>
      <c r="E234" s="138" t="s">
        <v>1813</v>
      </c>
      <c r="F234" s="139" t="s">
        <v>1814</v>
      </c>
      <c r="G234" s="140" t="s">
        <v>1624</v>
      </c>
      <c r="H234" s="141">
        <v>6</v>
      </c>
      <c r="I234" s="4"/>
      <c r="J234" s="142">
        <f>ROUND(I234*H234,0)</f>
        <v>0</v>
      </c>
      <c r="K234" s="139" t="s">
        <v>1</v>
      </c>
      <c r="L234" s="24"/>
      <c r="M234" s="143" t="s">
        <v>1</v>
      </c>
      <c r="N234" s="144" t="s">
        <v>42</v>
      </c>
      <c r="P234" s="145">
        <f>O234*H234</f>
        <v>0</v>
      </c>
      <c r="Q234" s="145">
        <v>0</v>
      </c>
      <c r="R234" s="145">
        <f>Q234*H234</f>
        <v>0</v>
      </c>
      <c r="S234" s="145">
        <v>0</v>
      </c>
      <c r="T234" s="146">
        <f>S234*H234</f>
        <v>0</v>
      </c>
      <c r="AR234" s="147" t="s">
        <v>91</v>
      </c>
      <c r="AT234" s="147" t="s">
        <v>238</v>
      </c>
      <c r="AU234" s="147" t="s">
        <v>88</v>
      </c>
      <c r="AY234" s="12" t="s">
        <v>236</v>
      </c>
      <c r="BE234" s="148">
        <f>IF(N234="základní",J234,0)</f>
        <v>0</v>
      </c>
      <c r="BF234" s="148">
        <f>IF(N234="snížená",J234,0)</f>
        <v>0</v>
      </c>
      <c r="BG234" s="148">
        <f>IF(N234="zákl. přenesená",J234,0)</f>
        <v>0</v>
      </c>
      <c r="BH234" s="148">
        <f>IF(N234="sníž. přenesená",J234,0)</f>
        <v>0</v>
      </c>
      <c r="BI234" s="148">
        <f>IF(N234="nulová",J234,0)</f>
        <v>0</v>
      </c>
      <c r="BJ234" s="12" t="s">
        <v>8</v>
      </c>
      <c r="BK234" s="148">
        <f>ROUND(I234*H234,0)</f>
        <v>0</v>
      </c>
      <c r="BL234" s="12" t="s">
        <v>91</v>
      </c>
      <c r="BM234" s="147" t="s">
        <v>767</v>
      </c>
    </row>
    <row r="235" spans="2:65" s="25" customFormat="1" ht="16.5" customHeight="1" x14ac:dyDescent="0.2">
      <c r="B235" s="24"/>
      <c r="C235" s="137" t="s">
        <v>549</v>
      </c>
      <c r="D235" s="137" t="s">
        <v>238</v>
      </c>
      <c r="E235" s="138" t="s">
        <v>1815</v>
      </c>
      <c r="F235" s="139" t="s">
        <v>1816</v>
      </c>
      <c r="G235" s="140" t="s">
        <v>1624</v>
      </c>
      <c r="H235" s="141">
        <v>2</v>
      </c>
      <c r="I235" s="4"/>
      <c r="J235" s="142">
        <f>ROUND(I235*H235,0)</f>
        <v>0</v>
      </c>
      <c r="K235" s="139" t="s">
        <v>1</v>
      </c>
      <c r="L235" s="24"/>
      <c r="M235" s="143" t="s">
        <v>1</v>
      </c>
      <c r="N235" s="144" t="s">
        <v>42</v>
      </c>
      <c r="P235" s="145">
        <f>O235*H235</f>
        <v>0</v>
      </c>
      <c r="Q235" s="145">
        <v>0</v>
      </c>
      <c r="R235" s="145">
        <f>Q235*H235</f>
        <v>0</v>
      </c>
      <c r="S235" s="145">
        <v>0</v>
      </c>
      <c r="T235" s="146">
        <f>S235*H235</f>
        <v>0</v>
      </c>
      <c r="AR235" s="147" t="s">
        <v>91</v>
      </c>
      <c r="AT235" s="147" t="s">
        <v>238</v>
      </c>
      <c r="AU235" s="147" t="s">
        <v>88</v>
      </c>
      <c r="AY235" s="12" t="s">
        <v>236</v>
      </c>
      <c r="BE235" s="148">
        <f>IF(N235="základní",J235,0)</f>
        <v>0</v>
      </c>
      <c r="BF235" s="148">
        <f>IF(N235="snížená",J235,0)</f>
        <v>0</v>
      </c>
      <c r="BG235" s="148">
        <f>IF(N235="zákl. přenesená",J235,0)</f>
        <v>0</v>
      </c>
      <c r="BH235" s="148">
        <f>IF(N235="sníž. přenesená",J235,0)</f>
        <v>0</v>
      </c>
      <c r="BI235" s="148">
        <f>IF(N235="nulová",J235,0)</f>
        <v>0</v>
      </c>
      <c r="BJ235" s="12" t="s">
        <v>8</v>
      </c>
      <c r="BK235" s="148">
        <f>ROUND(I235*H235,0)</f>
        <v>0</v>
      </c>
      <c r="BL235" s="12" t="s">
        <v>91</v>
      </c>
      <c r="BM235" s="147" t="s">
        <v>777</v>
      </c>
    </row>
    <row r="236" spans="2:65" s="25" customFormat="1" ht="16.5" customHeight="1" x14ac:dyDescent="0.2">
      <c r="B236" s="24"/>
      <c r="C236" s="137" t="s">
        <v>553</v>
      </c>
      <c r="D236" s="137" t="s">
        <v>238</v>
      </c>
      <c r="E236" s="138" t="s">
        <v>1817</v>
      </c>
      <c r="F236" s="139" t="s">
        <v>1818</v>
      </c>
      <c r="G236" s="140" t="s">
        <v>1624</v>
      </c>
      <c r="H236" s="141">
        <v>4</v>
      </c>
      <c r="I236" s="4"/>
      <c r="J236" s="142">
        <f>ROUND(I236*H236,0)</f>
        <v>0</v>
      </c>
      <c r="K236" s="139" t="s">
        <v>1</v>
      </c>
      <c r="L236" s="24"/>
      <c r="M236" s="143" t="s">
        <v>1</v>
      </c>
      <c r="N236" s="144" t="s">
        <v>42</v>
      </c>
      <c r="P236" s="145">
        <f>O236*H236</f>
        <v>0</v>
      </c>
      <c r="Q236" s="145">
        <v>0</v>
      </c>
      <c r="R236" s="145">
        <f>Q236*H236</f>
        <v>0</v>
      </c>
      <c r="S236" s="145">
        <v>0</v>
      </c>
      <c r="T236" s="146">
        <f>S236*H236</f>
        <v>0</v>
      </c>
      <c r="AR236" s="147" t="s">
        <v>91</v>
      </c>
      <c r="AT236" s="147" t="s">
        <v>238</v>
      </c>
      <c r="AU236" s="147" t="s">
        <v>88</v>
      </c>
      <c r="AY236" s="12" t="s">
        <v>236</v>
      </c>
      <c r="BE236" s="148">
        <f>IF(N236="základní",J236,0)</f>
        <v>0</v>
      </c>
      <c r="BF236" s="148">
        <f>IF(N236="snížená",J236,0)</f>
        <v>0</v>
      </c>
      <c r="BG236" s="148">
        <f>IF(N236="zákl. přenesená",J236,0)</f>
        <v>0</v>
      </c>
      <c r="BH236" s="148">
        <f>IF(N236="sníž. přenesená",J236,0)</f>
        <v>0</v>
      </c>
      <c r="BI236" s="148">
        <f>IF(N236="nulová",J236,0)</f>
        <v>0</v>
      </c>
      <c r="BJ236" s="12" t="s">
        <v>8</v>
      </c>
      <c r="BK236" s="148">
        <f>ROUND(I236*H236,0)</f>
        <v>0</v>
      </c>
      <c r="BL236" s="12" t="s">
        <v>91</v>
      </c>
      <c r="BM236" s="147" t="s">
        <v>781</v>
      </c>
    </row>
    <row r="237" spans="2:65" s="25" customFormat="1" ht="16.5" customHeight="1" x14ac:dyDescent="0.2">
      <c r="B237" s="24"/>
      <c r="C237" s="137" t="s">
        <v>557</v>
      </c>
      <c r="D237" s="137" t="s">
        <v>238</v>
      </c>
      <c r="E237" s="138" t="s">
        <v>1815</v>
      </c>
      <c r="F237" s="139" t="s">
        <v>1816</v>
      </c>
      <c r="G237" s="140" t="s">
        <v>1624</v>
      </c>
      <c r="H237" s="141">
        <v>4</v>
      </c>
      <c r="I237" s="4"/>
      <c r="J237" s="142">
        <f>ROUND(I237*H237,0)</f>
        <v>0</v>
      </c>
      <c r="K237" s="139" t="s">
        <v>1</v>
      </c>
      <c r="L237" s="24"/>
      <c r="M237" s="143" t="s">
        <v>1</v>
      </c>
      <c r="N237" s="144" t="s">
        <v>42</v>
      </c>
      <c r="P237" s="145">
        <f>O237*H237</f>
        <v>0</v>
      </c>
      <c r="Q237" s="145">
        <v>0</v>
      </c>
      <c r="R237" s="145">
        <f>Q237*H237</f>
        <v>0</v>
      </c>
      <c r="S237" s="145">
        <v>0</v>
      </c>
      <c r="T237" s="146">
        <f>S237*H237</f>
        <v>0</v>
      </c>
      <c r="AR237" s="147" t="s">
        <v>91</v>
      </c>
      <c r="AT237" s="147" t="s">
        <v>238</v>
      </c>
      <c r="AU237" s="147" t="s">
        <v>88</v>
      </c>
      <c r="AY237" s="12" t="s">
        <v>236</v>
      </c>
      <c r="BE237" s="148">
        <f>IF(N237="základní",J237,0)</f>
        <v>0</v>
      </c>
      <c r="BF237" s="148">
        <f>IF(N237="snížená",J237,0)</f>
        <v>0</v>
      </c>
      <c r="BG237" s="148">
        <f>IF(N237="zákl. přenesená",J237,0)</f>
        <v>0</v>
      </c>
      <c r="BH237" s="148">
        <f>IF(N237="sníž. přenesená",J237,0)</f>
        <v>0</v>
      </c>
      <c r="BI237" s="148">
        <f>IF(N237="nulová",J237,0)</f>
        <v>0</v>
      </c>
      <c r="BJ237" s="12" t="s">
        <v>8</v>
      </c>
      <c r="BK237" s="148">
        <f>ROUND(I237*H237,0)</f>
        <v>0</v>
      </c>
      <c r="BL237" s="12" t="s">
        <v>91</v>
      </c>
      <c r="BM237" s="147" t="s">
        <v>785</v>
      </c>
    </row>
    <row r="238" spans="2:65" s="25" customFormat="1" ht="16.5" customHeight="1" x14ac:dyDescent="0.2">
      <c r="B238" s="24"/>
      <c r="C238" s="137" t="s">
        <v>1728</v>
      </c>
      <c r="D238" s="137" t="s">
        <v>238</v>
      </c>
      <c r="E238" s="138" t="s">
        <v>1819</v>
      </c>
      <c r="F238" s="139" t="s">
        <v>1820</v>
      </c>
      <c r="G238" s="140" t="s">
        <v>1624</v>
      </c>
      <c r="H238" s="141">
        <v>3</v>
      </c>
      <c r="I238" s="4"/>
      <c r="J238" s="142">
        <f>ROUND(I238*H238,0)</f>
        <v>0</v>
      </c>
      <c r="K238" s="139" t="s">
        <v>1</v>
      </c>
      <c r="L238" s="24"/>
      <c r="M238" s="143" t="s">
        <v>1</v>
      </c>
      <c r="N238" s="144" t="s">
        <v>42</v>
      </c>
      <c r="P238" s="145">
        <f>O238*H238</f>
        <v>0</v>
      </c>
      <c r="Q238" s="145">
        <v>0</v>
      </c>
      <c r="R238" s="145">
        <f>Q238*H238</f>
        <v>0</v>
      </c>
      <c r="S238" s="145">
        <v>0</v>
      </c>
      <c r="T238" s="146">
        <f>S238*H238</f>
        <v>0</v>
      </c>
      <c r="AR238" s="147" t="s">
        <v>91</v>
      </c>
      <c r="AT238" s="147" t="s">
        <v>238</v>
      </c>
      <c r="AU238" s="147" t="s">
        <v>88</v>
      </c>
      <c r="AY238" s="12" t="s">
        <v>236</v>
      </c>
      <c r="BE238" s="148">
        <f>IF(N238="základní",J238,0)</f>
        <v>0</v>
      </c>
      <c r="BF238" s="148">
        <f>IF(N238="snížená",J238,0)</f>
        <v>0</v>
      </c>
      <c r="BG238" s="148">
        <f>IF(N238="zákl. přenesená",J238,0)</f>
        <v>0</v>
      </c>
      <c r="BH238" s="148">
        <f>IF(N238="sníž. přenesená",J238,0)</f>
        <v>0</v>
      </c>
      <c r="BI238" s="148">
        <f>IF(N238="nulová",J238,0)</f>
        <v>0</v>
      </c>
      <c r="BJ238" s="12" t="s">
        <v>8</v>
      </c>
      <c r="BK238" s="148">
        <f>ROUND(I238*H238,0)</f>
        <v>0</v>
      </c>
      <c r="BL238" s="12" t="s">
        <v>91</v>
      </c>
      <c r="BM238" s="147" t="s">
        <v>1821</v>
      </c>
    </row>
    <row r="239" spans="2:65" s="126" customFormat="1" ht="20.85" customHeight="1" x14ac:dyDescent="0.2">
      <c r="B239" s="125"/>
      <c r="D239" s="127" t="s">
        <v>76</v>
      </c>
      <c r="E239" s="135" t="s">
        <v>1690</v>
      </c>
      <c r="F239" s="135" t="s">
        <v>1691</v>
      </c>
      <c r="J239" s="136">
        <f>BK239</f>
        <v>0</v>
      </c>
      <c r="L239" s="125"/>
      <c r="M239" s="130"/>
      <c r="P239" s="131">
        <f>SUM(P240:P245)</f>
        <v>0</v>
      </c>
      <c r="R239" s="131">
        <f>SUM(R240:R245)</f>
        <v>0</v>
      </c>
      <c r="T239" s="132">
        <f>SUM(T240:T245)</f>
        <v>0</v>
      </c>
      <c r="AR239" s="127" t="s">
        <v>8</v>
      </c>
      <c r="AT239" s="133" t="s">
        <v>76</v>
      </c>
      <c r="AU239" s="133" t="s">
        <v>85</v>
      </c>
      <c r="AY239" s="127" t="s">
        <v>236</v>
      </c>
      <c r="BK239" s="134">
        <f>SUM(BK240:BK245)</f>
        <v>0</v>
      </c>
    </row>
    <row r="240" spans="2:65" s="25" customFormat="1" ht="16.5" customHeight="1" x14ac:dyDescent="0.2">
      <c r="B240" s="24"/>
      <c r="C240" s="137" t="s">
        <v>1822</v>
      </c>
      <c r="D240" s="137" t="s">
        <v>238</v>
      </c>
      <c r="E240" s="138" t="s">
        <v>1823</v>
      </c>
      <c r="F240" s="139" t="s">
        <v>1824</v>
      </c>
      <c r="G240" s="140" t="s">
        <v>487</v>
      </c>
      <c r="H240" s="141">
        <v>520</v>
      </c>
      <c r="I240" s="4"/>
      <c r="J240" s="142">
        <f t="shared" ref="J240:J245" si="70">ROUND(I240*H240,0)</f>
        <v>0</v>
      </c>
      <c r="K240" s="139" t="s">
        <v>1</v>
      </c>
      <c r="L240" s="24"/>
      <c r="M240" s="143" t="s">
        <v>1</v>
      </c>
      <c r="N240" s="144" t="s">
        <v>42</v>
      </c>
      <c r="P240" s="145">
        <f t="shared" ref="P240:P245" si="71">O240*H240</f>
        <v>0</v>
      </c>
      <c r="Q240" s="145">
        <v>0</v>
      </c>
      <c r="R240" s="145">
        <f t="shared" ref="R240:R245" si="72">Q240*H240</f>
        <v>0</v>
      </c>
      <c r="S240" s="145">
        <v>0</v>
      </c>
      <c r="T240" s="146">
        <f t="shared" ref="T240:T245" si="73">S240*H240</f>
        <v>0</v>
      </c>
      <c r="AR240" s="147" t="s">
        <v>91</v>
      </c>
      <c r="AT240" s="147" t="s">
        <v>238</v>
      </c>
      <c r="AU240" s="147" t="s">
        <v>88</v>
      </c>
      <c r="AY240" s="12" t="s">
        <v>236</v>
      </c>
      <c r="BE240" s="148">
        <f t="shared" ref="BE240:BE245" si="74">IF(N240="základní",J240,0)</f>
        <v>0</v>
      </c>
      <c r="BF240" s="148">
        <f t="shared" ref="BF240:BF245" si="75">IF(N240="snížená",J240,0)</f>
        <v>0</v>
      </c>
      <c r="BG240" s="148">
        <f t="shared" ref="BG240:BG245" si="76">IF(N240="zákl. přenesená",J240,0)</f>
        <v>0</v>
      </c>
      <c r="BH240" s="148">
        <f t="shared" ref="BH240:BH245" si="77">IF(N240="sníž. přenesená",J240,0)</f>
        <v>0</v>
      </c>
      <c r="BI240" s="148">
        <f t="shared" ref="BI240:BI245" si="78">IF(N240="nulová",J240,0)</f>
        <v>0</v>
      </c>
      <c r="BJ240" s="12" t="s">
        <v>8</v>
      </c>
      <c r="BK240" s="148">
        <f t="shared" ref="BK240:BK245" si="79">ROUND(I240*H240,0)</f>
        <v>0</v>
      </c>
      <c r="BL240" s="12" t="s">
        <v>91</v>
      </c>
      <c r="BM240" s="147" t="s">
        <v>1825</v>
      </c>
    </row>
    <row r="241" spans="2:65" s="25" customFormat="1" ht="16.5" customHeight="1" x14ac:dyDescent="0.2">
      <c r="B241" s="24"/>
      <c r="C241" s="137" t="s">
        <v>1731</v>
      </c>
      <c r="D241" s="137" t="s">
        <v>238</v>
      </c>
      <c r="E241" s="138" t="s">
        <v>1826</v>
      </c>
      <c r="F241" s="139" t="s">
        <v>1697</v>
      </c>
      <c r="G241" s="140" t="s">
        <v>1624</v>
      </c>
      <c r="H241" s="141">
        <v>8</v>
      </c>
      <c r="I241" s="4"/>
      <c r="J241" s="142">
        <f t="shared" si="70"/>
        <v>0</v>
      </c>
      <c r="K241" s="139" t="s">
        <v>1</v>
      </c>
      <c r="L241" s="24"/>
      <c r="M241" s="143" t="s">
        <v>1</v>
      </c>
      <c r="N241" s="144" t="s">
        <v>42</v>
      </c>
      <c r="P241" s="145">
        <f t="shared" si="71"/>
        <v>0</v>
      </c>
      <c r="Q241" s="145">
        <v>0</v>
      </c>
      <c r="R241" s="145">
        <f t="shared" si="72"/>
        <v>0</v>
      </c>
      <c r="S241" s="145">
        <v>0</v>
      </c>
      <c r="T241" s="146">
        <f t="shared" si="73"/>
        <v>0</v>
      </c>
      <c r="AR241" s="147" t="s">
        <v>91</v>
      </c>
      <c r="AT241" s="147" t="s">
        <v>238</v>
      </c>
      <c r="AU241" s="147" t="s">
        <v>88</v>
      </c>
      <c r="AY241" s="12" t="s">
        <v>236</v>
      </c>
      <c r="BE241" s="148">
        <f t="shared" si="74"/>
        <v>0</v>
      </c>
      <c r="BF241" s="148">
        <f t="shared" si="75"/>
        <v>0</v>
      </c>
      <c r="BG241" s="148">
        <f t="shared" si="76"/>
        <v>0</v>
      </c>
      <c r="BH241" s="148">
        <f t="shared" si="77"/>
        <v>0</v>
      </c>
      <c r="BI241" s="148">
        <f t="shared" si="78"/>
        <v>0</v>
      </c>
      <c r="BJ241" s="12" t="s">
        <v>8</v>
      </c>
      <c r="BK241" s="148">
        <f t="shared" si="79"/>
        <v>0</v>
      </c>
      <c r="BL241" s="12" t="s">
        <v>91</v>
      </c>
      <c r="BM241" s="147" t="s">
        <v>792</v>
      </c>
    </row>
    <row r="242" spans="2:65" s="25" customFormat="1" ht="16.5" customHeight="1" x14ac:dyDescent="0.2">
      <c r="B242" s="24"/>
      <c r="C242" s="137" t="s">
        <v>1827</v>
      </c>
      <c r="D242" s="137" t="s">
        <v>238</v>
      </c>
      <c r="E242" s="138" t="s">
        <v>1828</v>
      </c>
      <c r="F242" s="139" t="s">
        <v>1699</v>
      </c>
      <c r="G242" s="140" t="s">
        <v>1624</v>
      </c>
      <c r="H242" s="141">
        <v>8</v>
      </c>
      <c r="I242" s="4"/>
      <c r="J242" s="142">
        <f t="shared" si="70"/>
        <v>0</v>
      </c>
      <c r="K242" s="139" t="s">
        <v>1</v>
      </c>
      <c r="L242" s="24"/>
      <c r="M242" s="143" t="s">
        <v>1</v>
      </c>
      <c r="N242" s="144" t="s">
        <v>42</v>
      </c>
      <c r="P242" s="145">
        <f t="shared" si="71"/>
        <v>0</v>
      </c>
      <c r="Q242" s="145">
        <v>0</v>
      </c>
      <c r="R242" s="145">
        <f t="shared" si="72"/>
        <v>0</v>
      </c>
      <c r="S242" s="145">
        <v>0</v>
      </c>
      <c r="T242" s="146">
        <f t="shared" si="73"/>
        <v>0</v>
      </c>
      <c r="AR242" s="147" t="s">
        <v>91</v>
      </c>
      <c r="AT242" s="147" t="s">
        <v>238</v>
      </c>
      <c r="AU242" s="147" t="s">
        <v>88</v>
      </c>
      <c r="AY242" s="12" t="s">
        <v>236</v>
      </c>
      <c r="BE242" s="148">
        <f t="shared" si="74"/>
        <v>0</v>
      </c>
      <c r="BF242" s="148">
        <f t="shared" si="75"/>
        <v>0</v>
      </c>
      <c r="BG242" s="148">
        <f t="shared" si="76"/>
        <v>0</v>
      </c>
      <c r="BH242" s="148">
        <f t="shared" si="77"/>
        <v>0</v>
      </c>
      <c r="BI242" s="148">
        <f t="shared" si="78"/>
        <v>0</v>
      </c>
      <c r="BJ242" s="12" t="s">
        <v>8</v>
      </c>
      <c r="BK242" s="148">
        <f t="shared" si="79"/>
        <v>0</v>
      </c>
      <c r="BL242" s="12" t="s">
        <v>91</v>
      </c>
      <c r="BM242" s="147" t="s">
        <v>800</v>
      </c>
    </row>
    <row r="243" spans="2:65" s="25" customFormat="1" ht="16.5" customHeight="1" x14ac:dyDescent="0.2">
      <c r="B243" s="24"/>
      <c r="C243" s="137" t="s">
        <v>1734</v>
      </c>
      <c r="D243" s="137" t="s">
        <v>238</v>
      </c>
      <c r="E243" s="138" t="s">
        <v>1829</v>
      </c>
      <c r="F243" s="139" t="s">
        <v>1830</v>
      </c>
      <c r="G243" s="140" t="s">
        <v>1624</v>
      </c>
      <c r="H243" s="141">
        <v>1</v>
      </c>
      <c r="I243" s="4"/>
      <c r="J243" s="142">
        <f t="shared" si="70"/>
        <v>0</v>
      </c>
      <c r="K243" s="139" t="s">
        <v>1</v>
      </c>
      <c r="L243" s="24"/>
      <c r="M243" s="143" t="s">
        <v>1</v>
      </c>
      <c r="N243" s="144" t="s">
        <v>42</v>
      </c>
      <c r="P243" s="145">
        <f t="shared" si="71"/>
        <v>0</v>
      </c>
      <c r="Q243" s="145">
        <v>0</v>
      </c>
      <c r="R243" s="145">
        <f t="shared" si="72"/>
        <v>0</v>
      </c>
      <c r="S243" s="145">
        <v>0</v>
      </c>
      <c r="T243" s="146">
        <f t="shared" si="73"/>
        <v>0</v>
      </c>
      <c r="AR243" s="147" t="s">
        <v>91</v>
      </c>
      <c r="AT243" s="147" t="s">
        <v>238</v>
      </c>
      <c r="AU243" s="147" t="s">
        <v>88</v>
      </c>
      <c r="AY243" s="12" t="s">
        <v>236</v>
      </c>
      <c r="BE243" s="148">
        <f t="shared" si="74"/>
        <v>0</v>
      </c>
      <c r="BF243" s="148">
        <f t="shared" si="75"/>
        <v>0</v>
      </c>
      <c r="BG243" s="148">
        <f t="shared" si="76"/>
        <v>0</v>
      </c>
      <c r="BH243" s="148">
        <f t="shared" si="77"/>
        <v>0</v>
      </c>
      <c r="BI243" s="148">
        <f t="shared" si="78"/>
        <v>0</v>
      </c>
      <c r="BJ243" s="12" t="s">
        <v>8</v>
      </c>
      <c r="BK243" s="148">
        <f t="shared" si="79"/>
        <v>0</v>
      </c>
      <c r="BL243" s="12" t="s">
        <v>91</v>
      </c>
      <c r="BM243" s="147" t="s">
        <v>1831</v>
      </c>
    </row>
    <row r="244" spans="2:65" s="25" customFormat="1" ht="16.5" customHeight="1" x14ac:dyDescent="0.2">
      <c r="B244" s="24"/>
      <c r="C244" s="137" t="s">
        <v>1832</v>
      </c>
      <c r="D244" s="137" t="s">
        <v>238</v>
      </c>
      <c r="E244" s="138" t="s">
        <v>1833</v>
      </c>
      <c r="F244" s="139" t="s">
        <v>1834</v>
      </c>
      <c r="G244" s="140" t="s">
        <v>1624</v>
      </c>
      <c r="H244" s="141">
        <v>1</v>
      </c>
      <c r="I244" s="4"/>
      <c r="J244" s="142">
        <f t="shared" si="70"/>
        <v>0</v>
      </c>
      <c r="K244" s="139" t="s">
        <v>1</v>
      </c>
      <c r="L244" s="24"/>
      <c r="M244" s="143" t="s">
        <v>1</v>
      </c>
      <c r="N244" s="144" t="s">
        <v>42</v>
      </c>
      <c r="P244" s="145">
        <f t="shared" si="71"/>
        <v>0</v>
      </c>
      <c r="Q244" s="145">
        <v>0</v>
      </c>
      <c r="R244" s="145">
        <f t="shared" si="72"/>
        <v>0</v>
      </c>
      <c r="S244" s="145">
        <v>0</v>
      </c>
      <c r="T244" s="146">
        <f t="shared" si="73"/>
        <v>0</v>
      </c>
      <c r="AR244" s="147" t="s">
        <v>91</v>
      </c>
      <c r="AT244" s="147" t="s">
        <v>238</v>
      </c>
      <c r="AU244" s="147" t="s">
        <v>88</v>
      </c>
      <c r="AY244" s="12" t="s">
        <v>236</v>
      </c>
      <c r="BE244" s="148">
        <f t="shared" si="74"/>
        <v>0</v>
      </c>
      <c r="BF244" s="148">
        <f t="shared" si="75"/>
        <v>0</v>
      </c>
      <c r="BG244" s="148">
        <f t="shared" si="76"/>
        <v>0</v>
      </c>
      <c r="BH244" s="148">
        <f t="shared" si="77"/>
        <v>0</v>
      </c>
      <c r="BI244" s="148">
        <f t="shared" si="78"/>
        <v>0</v>
      </c>
      <c r="BJ244" s="12" t="s">
        <v>8</v>
      </c>
      <c r="BK244" s="148">
        <f t="shared" si="79"/>
        <v>0</v>
      </c>
      <c r="BL244" s="12" t="s">
        <v>91</v>
      </c>
      <c r="BM244" s="147" t="s">
        <v>1835</v>
      </c>
    </row>
    <row r="245" spans="2:65" s="25" customFormat="1" ht="16.5" customHeight="1" x14ac:dyDescent="0.2">
      <c r="B245" s="24"/>
      <c r="C245" s="137" t="s">
        <v>1737</v>
      </c>
      <c r="D245" s="137" t="s">
        <v>238</v>
      </c>
      <c r="E245" s="138" t="s">
        <v>1833</v>
      </c>
      <c r="F245" s="139" t="s">
        <v>1834</v>
      </c>
      <c r="G245" s="140" t="s">
        <v>1624</v>
      </c>
      <c r="H245" s="141">
        <v>2</v>
      </c>
      <c r="I245" s="4"/>
      <c r="J245" s="142">
        <f t="shared" si="70"/>
        <v>0</v>
      </c>
      <c r="K245" s="139" t="s">
        <v>1</v>
      </c>
      <c r="L245" s="24"/>
      <c r="M245" s="143" t="s">
        <v>1</v>
      </c>
      <c r="N245" s="144" t="s">
        <v>42</v>
      </c>
      <c r="P245" s="145">
        <f t="shared" si="71"/>
        <v>0</v>
      </c>
      <c r="Q245" s="145">
        <v>0</v>
      </c>
      <c r="R245" s="145">
        <f t="shared" si="72"/>
        <v>0</v>
      </c>
      <c r="S245" s="145">
        <v>0</v>
      </c>
      <c r="T245" s="146">
        <f t="shared" si="73"/>
        <v>0</v>
      </c>
      <c r="AR245" s="147" t="s">
        <v>91</v>
      </c>
      <c r="AT245" s="147" t="s">
        <v>238</v>
      </c>
      <c r="AU245" s="147" t="s">
        <v>88</v>
      </c>
      <c r="AY245" s="12" t="s">
        <v>236</v>
      </c>
      <c r="BE245" s="148">
        <f t="shared" si="74"/>
        <v>0</v>
      </c>
      <c r="BF245" s="148">
        <f t="shared" si="75"/>
        <v>0</v>
      </c>
      <c r="BG245" s="148">
        <f t="shared" si="76"/>
        <v>0</v>
      </c>
      <c r="BH245" s="148">
        <f t="shared" si="77"/>
        <v>0</v>
      </c>
      <c r="BI245" s="148">
        <f t="shared" si="78"/>
        <v>0</v>
      </c>
      <c r="BJ245" s="12" t="s">
        <v>8</v>
      </c>
      <c r="BK245" s="148">
        <f t="shared" si="79"/>
        <v>0</v>
      </c>
      <c r="BL245" s="12" t="s">
        <v>91</v>
      </c>
      <c r="BM245" s="147" t="s">
        <v>1836</v>
      </c>
    </row>
    <row r="246" spans="2:65" s="126" customFormat="1" ht="20.85" customHeight="1" x14ac:dyDescent="0.2">
      <c r="B246" s="125"/>
      <c r="D246" s="127" t="s">
        <v>76</v>
      </c>
      <c r="E246" s="135" t="s">
        <v>1710</v>
      </c>
      <c r="F246" s="135" t="s">
        <v>1711</v>
      </c>
      <c r="J246" s="136">
        <f>BK246</f>
        <v>0</v>
      </c>
      <c r="L246" s="125"/>
      <c r="M246" s="130"/>
      <c r="P246" s="131">
        <f>SUM(P247:P258)</f>
        <v>0</v>
      </c>
      <c r="R246" s="131">
        <f>SUM(R247:R258)</f>
        <v>0</v>
      </c>
      <c r="T246" s="132">
        <f>SUM(T247:T258)</f>
        <v>0</v>
      </c>
      <c r="AR246" s="127" t="s">
        <v>8</v>
      </c>
      <c r="AT246" s="133" t="s">
        <v>76</v>
      </c>
      <c r="AU246" s="133" t="s">
        <v>85</v>
      </c>
      <c r="AY246" s="127" t="s">
        <v>236</v>
      </c>
      <c r="BK246" s="134">
        <f>SUM(BK247:BK258)</f>
        <v>0</v>
      </c>
    </row>
    <row r="247" spans="2:65" s="25" customFormat="1" ht="16.5" customHeight="1" x14ac:dyDescent="0.2">
      <c r="B247" s="24"/>
      <c r="C247" s="137" t="s">
        <v>1837</v>
      </c>
      <c r="D247" s="137" t="s">
        <v>238</v>
      </c>
      <c r="E247" s="138" t="s">
        <v>1838</v>
      </c>
      <c r="F247" s="139" t="s">
        <v>1839</v>
      </c>
      <c r="G247" s="140" t="s">
        <v>487</v>
      </c>
      <c r="H247" s="141">
        <v>186</v>
      </c>
      <c r="I247" s="4"/>
      <c r="J247" s="142">
        <f t="shared" ref="J247:J258" si="80">ROUND(I247*H247,0)</f>
        <v>0</v>
      </c>
      <c r="K247" s="139" t="s">
        <v>1</v>
      </c>
      <c r="L247" s="24"/>
      <c r="M247" s="143" t="s">
        <v>1</v>
      </c>
      <c r="N247" s="144" t="s">
        <v>42</v>
      </c>
      <c r="P247" s="145">
        <f t="shared" ref="P247:P258" si="81">O247*H247</f>
        <v>0</v>
      </c>
      <c r="Q247" s="145">
        <v>0</v>
      </c>
      <c r="R247" s="145">
        <f t="shared" ref="R247:R258" si="82">Q247*H247</f>
        <v>0</v>
      </c>
      <c r="S247" s="145">
        <v>0</v>
      </c>
      <c r="T247" s="146">
        <f t="shared" ref="T247:T258" si="83">S247*H247</f>
        <v>0</v>
      </c>
      <c r="AR247" s="147" t="s">
        <v>91</v>
      </c>
      <c r="AT247" s="147" t="s">
        <v>238</v>
      </c>
      <c r="AU247" s="147" t="s">
        <v>88</v>
      </c>
      <c r="AY247" s="12" t="s">
        <v>236</v>
      </c>
      <c r="BE247" s="148">
        <f t="shared" ref="BE247:BE258" si="84">IF(N247="základní",J247,0)</f>
        <v>0</v>
      </c>
      <c r="BF247" s="148">
        <f t="shared" ref="BF247:BF258" si="85">IF(N247="snížená",J247,0)</f>
        <v>0</v>
      </c>
      <c r="BG247" s="148">
        <f t="shared" ref="BG247:BG258" si="86">IF(N247="zákl. přenesená",J247,0)</f>
        <v>0</v>
      </c>
      <c r="BH247" s="148">
        <f t="shared" ref="BH247:BH258" si="87">IF(N247="sníž. přenesená",J247,0)</f>
        <v>0</v>
      </c>
      <c r="BI247" s="148">
        <f t="shared" ref="BI247:BI258" si="88">IF(N247="nulová",J247,0)</f>
        <v>0</v>
      </c>
      <c r="BJ247" s="12" t="s">
        <v>8</v>
      </c>
      <c r="BK247" s="148">
        <f t="shared" ref="BK247:BK258" si="89">ROUND(I247*H247,0)</f>
        <v>0</v>
      </c>
      <c r="BL247" s="12" t="s">
        <v>91</v>
      </c>
      <c r="BM247" s="147" t="s">
        <v>823</v>
      </c>
    </row>
    <row r="248" spans="2:65" s="25" customFormat="1" ht="16.5" customHeight="1" x14ac:dyDescent="0.2">
      <c r="B248" s="24"/>
      <c r="C248" s="137" t="s">
        <v>1740</v>
      </c>
      <c r="D248" s="137" t="s">
        <v>238</v>
      </c>
      <c r="E248" s="138" t="s">
        <v>1840</v>
      </c>
      <c r="F248" s="139" t="s">
        <v>1841</v>
      </c>
      <c r="G248" s="140" t="s">
        <v>487</v>
      </c>
      <c r="H248" s="141">
        <v>98</v>
      </c>
      <c r="I248" s="4"/>
      <c r="J248" s="142">
        <f t="shared" si="80"/>
        <v>0</v>
      </c>
      <c r="K248" s="139" t="s">
        <v>1</v>
      </c>
      <c r="L248" s="24"/>
      <c r="M248" s="143" t="s">
        <v>1</v>
      </c>
      <c r="N248" s="144" t="s">
        <v>42</v>
      </c>
      <c r="P248" s="145">
        <f t="shared" si="81"/>
        <v>0</v>
      </c>
      <c r="Q248" s="145">
        <v>0</v>
      </c>
      <c r="R248" s="145">
        <f t="shared" si="82"/>
        <v>0</v>
      </c>
      <c r="S248" s="145">
        <v>0</v>
      </c>
      <c r="T248" s="146">
        <f t="shared" si="83"/>
        <v>0</v>
      </c>
      <c r="AR248" s="147" t="s">
        <v>91</v>
      </c>
      <c r="AT248" s="147" t="s">
        <v>238</v>
      </c>
      <c r="AU248" s="147" t="s">
        <v>88</v>
      </c>
      <c r="AY248" s="12" t="s">
        <v>236</v>
      </c>
      <c r="BE248" s="148">
        <f t="shared" si="84"/>
        <v>0</v>
      </c>
      <c r="BF248" s="148">
        <f t="shared" si="85"/>
        <v>0</v>
      </c>
      <c r="BG248" s="148">
        <f t="shared" si="86"/>
        <v>0</v>
      </c>
      <c r="BH248" s="148">
        <f t="shared" si="87"/>
        <v>0</v>
      </c>
      <c r="BI248" s="148">
        <f t="shared" si="88"/>
        <v>0</v>
      </c>
      <c r="BJ248" s="12" t="s">
        <v>8</v>
      </c>
      <c r="BK248" s="148">
        <f t="shared" si="89"/>
        <v>0</v>
      </c>
      <c r="BL248" s="12" t="s">
        <v>91</v>
      </c>
      <c r="BM248" s="147" t="s">
        <v>831</v>
      </c>
    </row>
    <row r="249" spans="2:65" s="25" customFormat="1" ht="16.5" customHeight="1" x14ac:dyDescent="0.2">
      <c r="B249" s="24"/>
      <c r="C249" s="137" t="s">
        <v>1842</v>
      </c>
      <c r="D249" s="137" t="s">
        <v>238</v>
      </c>
      <c r="E249" s="138" t="s">
        <v>1843</v>
      </c>
      <c r="F249" s="139" t="s">
        <v>1844</v>
      </c>
      <c r="G249" s="140" t="s">
        <v>1624</v>
      </c>
      <c r="H249" s="141">
        <v>17</v>
      </c>
      <c r="I249" s="4"/>
      <c r="J249" s="142">
        <f t="shared" si="80"/>
        <v>0</v>
      </c>
      <c r="K249" s="139" t="s">
        <v>1</v>
      </c>
      <c r="L249" s="24"/>
      <c r="M249" s="143" t="s">
        <v>1</v>
      </c>
      <c r="N249" s="144" t="s">
        <v>42</v>
      </c>
      <c r="P249" s="145">
        <f t="shared" si="81"/>
        <v>0</v>
      </c>
      <c r="Q249" s="145">
        <v>0</v>
      </c>
      <c r="R249" s="145">
        <f t="shared" si="82"/>
        <v>0</v>
      </c>
      <c r="S249" s="145">
        <v>0</v>
      </c>
      <c r="T249" s="146">
        <f t="shared" si="83"/>
        <v>0</v>
      </c>
      <c r="AR249" s="147" t="s">
        <v>91</v>
      </c>
      <c r="AT249" s="147" t="s">
        <v>238</v>
      </c>
      <c r="AU249" s="147" t="s">
        <v>88</v>
      </c>
      <c r="AY249" s="12" t="s">
        <v>236</v>
      </c>
      <c r="BE249" s="148">
        <f t="shared" si="84"/>
        <v>0</v>
      </c>
      <c r="BF249" s="148">
        <f t="shared" si="85"/>
        <v>0</v>
      </c>
      <c r="BG249" s="148">
        <f t="shared" si="86"/>
        <v>0</v>
      </c>
      <c r="BH249" s="148">
        <f t="shared" si="87"/>
        <v>0</v>
      </c>
      <c r="BI249" s="148">
        <f t="shared" si="88"/>
        <v>0</v>
      </c>
      <c r="BJ249" s="12" t="s">
        <v>8</v>
      </c>
      <c r="BK249" s="148">
        <f t="shared" si="89"/>
        <v>0</v>
      </c>
      <c r="BL249" s="12" t="s">
        <v>91</v>
      </c>
      <c r="BM249" s="147" t="s">
        <v>1845</v>
      </c>
    </row>
    <row r="250" spans="2:65" s="25" customFormat="1" ht="16.5" customHeight="1" x14ac:dyDescent="0.2">
      <c r="B250" s="24"/>
      <c r="C250" s="137" t="s">
        <v>1743</v>
      </c>
      <c r="D250" s="137" t="s">
        <v>238</v>
      </c>
      <c r="E250" s="138" t="s">
        <v>1846</v>
      </c>
      <c r="F250" s="139" t="s">
        <v>1847</v>
      </c>
      <c r="G250" s="140" t="s">
        <v>1624</v>
      </c>
      <c r="H250" s="141">
        <v>67</v>
      </c>
      <c r="I250" s="4"/>
      <c r="J250" s="142">
        <f t="shared" si="80"/>
        <v>0</v>
      </c>
      <c r="K250" s="139" t="s">
        <v>1</v>
      </c>
      <c r="L250" s="24"/>
      <c r="M250" s="143" t="s">
        <v>1</v>
      </c>
      <c r="N250" s="144" t="s">
        <v>42</v>
      </c>
      <c r="P250" s="145">
        <f t="shared" si="81"/>
        <v>0</v>
      </c>
      <c r="Q250" s="145">
        <v>0</v>
      </c>
      <c r="R250" s="145">
        <f t="shared" si="82"/>
        <v>0</v>
      </c>
      <c r="S250" s="145">
        <v>0</v>
      </c>
      <c r="T250" s="146">
        <f t="shared" si="83"/>
        <v>0</v>
      </c>
      <c r="AR250" s="147" t="s">
        <v>91</v>
      </c>
      <c r="AT250" s="147" t="s">
        <v>238</v>
      </c>
      <c r="AU250" s="147" t="s">
        <v>88</v>
      </c>
      <c r="AY250" s="12" t="s">
        <v>236</v>
      </c>
      <c r="BE250" s="148">
        <f t="shared" si="84"/>
        <v>0</v>
      </c>
      <c r="BF250" s="148">
        <f t="shared" si="85"/>
        <v>0</v>
      </c>
      <c r="BG250" s="148">
        <f t="shared" si="86"/>
        <v>0</v>
      </c>
      <c r="BH250" s="148">
        <f t="shared" si="87"/>
        <v>0</v>
      </c>
      <c r="BI250" s="148">
        <f t="shared" si="88"/>
        <v>0</v>
      </c>
      <c r="BJ250" s="12" t="s">
        <v>8</v>
      </c>
      <c r="BK250" s="148">
        <f t="shared" si="89"/>
        <v>0</v>
      </c>
      <c r="BL250" s="12" t="s">
        <v>91</v>
      </c>
      <c r="BM250" s="147" t="s">
        <v>848</v>
      </c>
    </row>
    <row r="251" spans="2:65" s="25" customFormat="1" ht="16.5" customHeight="1" x14ac:dyDescent="0.2">
      <c r="B251" s="24"/>
      <c r="C251" s="137" t="s">
        <v>1848</v>
      </c>
      <c r="D251" s="137" t="s">
        <v>238</v>
      </c>
      <c r="E251" s="138" t="s">
        <v>1849</v>
      </c>
      <c r="F251" s="139" t="s">
        <v>1850</v>
      </c>
      <c r="G251" s="140" t="s">
        <v>1624</v>
      </c>
      <c r="H251" s="141">
        <v>44</v>
      </c>
      <c r="I251" s="4"/>
      <c r="J251" s="142">
        <f t="shared" si="80"/>
        <v>0</v>
      </c>
      <c r="K251" s="139" t="s">
        <v>1</v>
      </c>
      <c r="L251" s="24"/>
      <c r="M251" s="143" t="s">
        <v>1</v>
      </c>
      <c r="N251" s="144" t="s">
        <v>42</v>
      </c>
      <c r="P251" s="145">
        <f t="shared" si="81"/>
        <v>0</v>
      </c>
      <c r="Q251" s="145">
        <v>0</v>
      </c>
      <c r="R251" s="145">
        <f t="shared" si="82"/>
        <v>0</v>
      </c>
      <c r="S251" s="145">
        <v>0</v>
      </c>
      <c r="T251" s="146">
        <f t="shared" si="83"/>
        <v>0</v>
      </c>
      <c r="AR251" s="147" t="s">
        <v>91</v>
      </c>
      <c r="AT251" s="147" t="s">
        <v>238</v>
      </c>
      <c r="AU251" s="147" t="s">
        <v>88</v>
      </c>
      <c r="AY251" s="12" t="s">
        <v>236</v>
      </c>
      <c r="BE251" s="148">
        <f t="shared" si="84"/>
        <v>0</v>
      </c>
      <c r="BF251" s="148">
        <f t="shared" si="85"/>
        <v>0</v>
      </c>
      <c r="BG251" s="148">
        <f t="shared" si="86"/>
        <v>0</v>
      </c>
      <c r="BH251" s="148">
        <f t="shared" si="87"/>
        <v>0</v>
      </c>
      <c r="BI251" s="148">
        <f t="shared" si="88"/>
        <v>0</v>
      </c>
      <c r="BJ251" s="12" t="s">
        <v>8</v>
      </c>
      <c r="BK251" s="148">
        <f t="shared" si="89"/>
        <v>0</v>
      </c>
      <c r="BL251" s="12" t="s">
        <v>91</v>
      </c>
      <c r="BM251" s="147" t="s">
        <v>1851</v>
      </c>
    </row>
    <row r="252" spans="2:65" s="25" customFormat="1" ht="16.5" customHeight="1" x14ac:dyDescent="0.2">
      <c r="B252" s="24"/>
      <c r="C252" s="137" t="s">
        <v>1746</v>
      </c>
      <c r="D252" s="137" t="s">
        <v>238</v>
      </c>
      <c r="E252" s="138" t="s">
        <v>1846</v>
      </c>
      <c r="F252" s="139" t="s">
        <v>1847</v>
      </c>
      <c r="G252" s="140" t="s">
        <v>1624</v>
      </c>
      <c r="H252" s="141">
        <v>6</v>
      </c>
      <c r="I252" s="4"/>
      <c r="J252" s="142">
        <f t="shared" si="80"/>
        <v>0</v>
      </c>
      <c r="K252" s="139" t="s">
        <v>1</v>
      </c>
      <c r="L252" s="24"/>
      <c r="M252" s="143" t="s">
        <v>1</v>
      </c>
      <c r="N252" s="144" t="s">
        <v>42</v>
      </c>
      <c r="P252" s="145">
        <f t="shared" si="81"/>
        <v>0</v>
      </c>
      <c r="Q252" s="145">
        <v>0</v>
      </c>
      <c r="R252" s="145">
        <f t="shared" si="82"/>
        <v>0</v>
      </c>
      <c r="S252" s="145">
        <v>0</v>
      </c>
      <c r="T252" s="146">
        <f t="shared" si="83"/>
        <v>0</v>
      </c>
      <c r="AR252" s="147" t="s">
        <v>91</v>
      </c>
      <c r="AT252" s="147" t="s">
        <v>238</v>
      </c>
      <c r="AU252" s="147" t="s">
        <v>88</v>
      </c>
      <c r="AY252" s="12" t="s">
        <v>236</v>
      </c>
      <c r="BE252" s="148">
        <f t="shared" si="84"/>
        <v>0</v>
      </c>
      <c r="BF252" s="148">
        <f t="shared" si="85"/>
        <v>0</v>
      </c>
      <c r="BG252" s="148">
        <f t="shared" si="86"/>
        <v>0</v>
      </c>
      <c r="BH252" s="148">
        <f t="shared" si="87"/>
        <v>0</v>
      </c>
      <c r="BI252" s="148">
        <f t="shared" si="88"/>
        <v>0</v>
      </c>
      <c r="BJ252" s="12" t="s">
        <v>8</v>
      </c>
      <c r="BK252" s="148">
        <f t="shared" si="89"/>
        <v>0</v>
      </c>
      <c r="BL252" s="12" t="s">
        <v>91</v>
      </c>
      <c r="BM252" s="147" t="s">
        <v>859</v>
      </c>
    </row>
    <row r="253" spans="2:65" s="25" customFormat="1" ht="16.5" customHeight="1" x14ac:dyDescent="0.2">
      <c r="B253" s="24"/>
      <c r="C253" s="137" t="s">
        <v>1852</v>
      </c>
      <c r="D253" s="137" t="s">
        <v>238</v>
      </c>
      <c r="E253" s="138" t="s">
        <v>1849</v>
      </c>
      <c r="F253" s="139" t="s">
        <v>1850</v>
      </c>
      <c r="G253" s="140" t="s">
        <v>1624</v>
      </c>
      <c r="H253" s="141">
        <v>14</v>
      </c>
      <c r="I253" s="4"/>
      <c r="J253" s="142">
        <f t="shared" si="80"/>
        <v>0</v>
      </c>
      <c r="K253" s="139" t="s">
        <v>1</v>
      </c>
      <c r="L253" s="24"/>
      <c r="M253" s="143" t="s">
        <v>1</v>
      </c>
      <c r="N253" s="144" t="s">
        <v>42</v>
      </c>
      <c r="P253" s="145">
        <f t="shared" si="81"/>
        <v>0</v>
      </c>
      <c r="Q253" s="145">
        <v>0</v>
      </c>
      <c r="R253" s="145">
        <f t="shared" si="82"/>
        <v>0</v>
      </c>
      <c r="S253" s="145">
        <v>0</v>
      </c>
      <c r="T253" s="146">
        <f t="shared" si="83"/>
        <v>0</v>
      </c>
      <c r="AR253" s="147" t="s">
        <v>91</v>
      </c>
      <c r="AT253" s="147" t="s">
        <v>238</v>
      </c>
      <c r="AU253" s="147" t="s">
        <v>88</v>
      </c>
      <c r="AY253" s="12" t="s">
        <v>236</v>
      </c>
      <c r="BE253" s="148">
        <f t="shared" si="84"/>
        <v>0</v>
      </c>
      <c r="BF253" s="148">
        <f t="shared" si="85"/>
        <v>0</v>
      </c>
      <c r="BG253" s="148">
        <f t="shared" si="86"/>
        <v>0</v>
      </c>
      <c r="BH253" s="148">
        <f t="shared" si="87"/>
        <v>0</v>
      </c>
      <c r="BI253" s="148">
        <f t="shared" si="88"/>
        <v>0</v>
      </c>
      <c r="BJ253" s="12" t="s">
        <v>8</v>
      </c>
      <c r="BK253" s="148">
        <f t="shared" si="89"/>
        <v>0</v>
      </c>
      <c r="BL253" s="12" t="s">
        <v>91</v>
      </c>
      <c r="BM253" s="147" t="s">
        <v>868</v>
      </c>
    </row>
    <row r="254" spans="2:65" s="25" customFormat="1" ht="16.5" customHeight="1" x14ac:dyDescent="0.2">
      <c r="B254" s="24"/>
      <c r="C254" s="137" t="s">
        <v>1749</v>
      </c>
      <c r="D254" s="137" t="s">
        <v>238</v>
      </c>
      <c r="E254" s="138" t="s">
        <v>1853</v>
      </c>
      <c r="F254" s="139" t="s">
        <v>1854</v>
      </c>
      <c r="G254" s="140" t="s">
        <v>1624</v>
      </c>
      <c r="H254" s="141">
        <v>14</v>
      </c>
      <c r="I254" s="4"/>
      <c r="J254" s="142">
        <f t="shared" si="80"/>
        <v>0</v>
      </c>
      <c r="K254" s="139" t="s">
        <v>1</v>
      </c>
      <c r="L254" s="24"/>
      <c r="M254" s="143" t="s">
        <v>1</v>
      </c>
      <c r="N254" s="144" t="s">
        <v>42</v>
      </c>
      <c r="P254" s="145">
        <f t="shared" si="81"/>
        <v>0</v>
      </c>
      <c r="Q254" s="145">
        <v>0</v>
      </c>
      <c r="R254" s="145">
        <f t="shared" si="82"/>
        <v>0</v>
      </c>
      <c r="S254" s="145">
        <v>0</v>
      </c>
      <c r="T254" s="146">
        <f t="shared" si="83"/>
        <v>0</v>
      </c>
      <c r="AR254" s="147" t="s">
        <v>91</v>
      </c>
      <c r="AT254" s="147" t="s">
        <v>238</v>
      </c>
      <c r="AU254" s="147" t="s">
        <v>88</v>
      </c>
      <c r="AY254" s="12" t="s">
        <v>236</v>
      </c>
      <c r="BE254" s="148">
        <f t="shared" si="84"/>
        <v>0</v>
      </c>
      <c r="BF254" s="148">
        <f t="shared" si="85"/>
        <v>0</v>
      </c>
      <c r="BG254" s="148">
        <f t="shared" si="86"/>
        <v>0</v>
      </c>
      <c r="BH254" s="148">
        <f t="shared" si="87"/>
        <v>0</v>
      </c>
      <c r="BI254" s="148">
        <f t="shared" si="88"/>
        <v>0</v>
      </c>
      <c r="BJ254" s="12" t="s">
        <v>8</v>
      </c>
      <c r="BK254" s="148">
        <f t="shared" si="89"/>
        <v>0</v>
      </c>
      <c r="BL254" s="12" t="s">
        <v>91</v>
      </c>
      <c r="BM254" s="147" t="s">
        <v>878</v>
      </c>
    </row>
    <row r="255" spans="2:65" s="25" customFormat="1" ht="16.5" customHeight="1" x14ac:dyDescent="0.2">
      <c r="B255" s="24"/>
      <c r="C255" s="137" t="s">
        <v>570</v>
      </c>
      <c r="D255" s="137" t="s">
        <v>238</v>
      </c>
      <c r="E255" s="138" t="s">
        <v>1855</v>
      </c>
      <c r="F255" s="139" t="s">
        <v>1856</v>
      </c>
      <c r="G255" s="140" t="s">
        <v>1624</v>
      </c>
      <c r="H255" s="141">
        <v>14</v>
      </c>
      <c r="I255" s="4"/>
      <c r="J255" s="142">
        <f t="shared" si="80"/>
        <v>0</v>
      </c>
      <c r="K255" s="139" t="s">
        <v>1</v>
      </c>
      <c r="L255" s="24"/>
      <c r="M255" s="143" t="s">
        <v>1</v>
      </c>
      <c r="N255" s="144" t="s">
        <v>42</v>
      </c>
      <c r="P255" s="145">
        <f t="shared" si="81"/>
        <v>0</v>
      </c>
      <c r="Q255" s="145">
        <v>0</v>
      </c>
      <c r="R255" s="145">
        <f t="shared" si="82"/>
        <v>0</v>
      </c>
      <c r="S255" s="145">
        <v>0</v>
      </c>
      <c r="T255" s="146">
        <f t="shared" si="83"/>
        <v>0</v>
      </c>
      <c r="AR255" s="147" t="s">
        <v>91</v>
      </c>
      <c r="AT255" s="147" t="s">
        <v>238</v>
      </c>
      <c r="AU255" s="147" t="s">
        <v>88</v>
      </c>
      <c r="AY255" s="12" t="s">
        <v>236</v>
      </c>
      <c r="BE255" s="148">
        <f t="shared" si="84"/>
        <v>0</v>
      </c>
      <c r="BF255" s="148">
        <f t="shared" si="85"/>
        <v>0</v>
      </c>
      <c r="BG255" s="148">
        <f t="shared" si="86"/>
        <v>0</v>
      </c>
      <c r="BH255" s="148">
        <f t="shared" si="87"/>
        <v>0</v>
      </c>
      <c r="BI255" s="148">
        <f t="shared" si="88"/>
        <v>0</v>
      </c>
      <c r="BJ255" s="12" t="s">
        <v>8</v>
      </c>
      <c r="BK255" s="148">
        <f t="shared" si="89"/>
        <v>0</v>
      </c>
      <c r="BL255" s="12" t="s">
        <v>91</v>
      </c>
      <c r="BM255" s="147" t="s">
        <v>887</v>
      </c>
    </row>
    <row r="256" spans="2:65" s="25" customFormat="1" ht="16.5" customHeight="1" x14ac:dyDescent="0.2">
      <c r="B256" s="24"/>
      <c r="C256" s="137" t="s">
        <v>576</v>
      </c>
      <c r="D256" s="137" t="s">
        <v>238</v>
      </c>
      <c r="E256" s="138" t="s">
        <v>1846</v>
      </c>
      <c r="F256" s="139" t="s">
        <v>1847</v>
      </c>
      <c r="G256" s="140" t="s">
        <v>1624</v>
      </c>
      <c r="H256" s="141">
        <v>35</v>
      </c>
      <c r="I256" s="4"/>
      <c r="J256" s="142">
        <f t="shared" si="80"/>
        <v>0</v>
      </c>
      <c r="K256" s="139" t="s">
        <v>1</v>
      </c>
      <c r="L256" s="24"/>
      <c r="M256" s="143" t="s">
        <v>1</v>
      </c>
      <c r="N256" s="144" t="s">
        <v>42</v>
      </c>
      <c r="P256" s="145">
        <f t="shared" si="81"/>
        <v>0</v>
      </c>
      <c r="Q256" s="145">
        <v>0</v>
      </c>
      <c r="R256" s="145">
        <f t="shared" si="82"/>
        <v>0</v>
      </c>
      <c r="S256" s="145">
        <v>0</v>
      </c>
      <c r="T256" s="146">
        <f t="shared" si="83"/>
        <v>0</v>
      </c>
      <c r="AR256" s="147" t="s">
        <v>91</v>
      </c>
      <c r="AT256" s="147" t="s">
        <v>238</v>
      </c>
      <c r="AU256" s="147" t="s">
        <v>88</v>
      </c>
      <c r="AY256" s="12" t="s">
        <v>236</v>
      </c>
      <c r="BE256" s="148">
        <f t="shared" si="84"/>
        <v>0</v>
      </c>
      <c r="BF256" s="148">
        <f t="shared" si="85"/>
        <v>0</v>
      </c>
      <c r="BG256" s="148">
        <f t="shared" si="86"/>
        <v>0</v>
      </c>
      <c r="BH256" s="148">
        <f t="shared" si="87"/>
        <v>0</v>
      </c>
      <c r="BI256" s="148">
        <f t="shared" si="88"/>
        <v>0</v>
      </c>
      <c r="BJ256" s="12" t="s">
        <v>8</v>
      </c>
      <c r="BK256" s="148">
        <f t="shared" si="89"/>
        <v>0</v>
      </c>
      <c r="BL256" s="12" t="s">
        <v>91</v>
      </c>
      <c r="BM256" s="147" t="s">
        <v>903</v>
      </c>
    </row>
    <row r="257" spans="2:65" s="25" customFormat="1" ht="16.5" customHeight="1" x14ac:dyDescent="0.2">
      <c r="B257" s="24"/>
      <c r="C257" s="137" t="s">
        <v>580</v>
      </c>
      <c r="D257" s="137" t="s">
        <v>238</v>
      </c>
      <c r="E257" s="138" t="s">
        <v>1857</v>
      </c>
      <c r="F257" s="139" t="s">
        <v>1858</v>
      </c>
      <c r="G257" s="140" t="s">
        <v>1624</v>
      </c>
      <c r="H257" s="141">
        <v>3</v>
      </c>
      <c r="I257" s="4"/>
      <c r="J257" s="142">
        <f t="shared" si="80"/>
        <v>0</v>
      </c>
      <c r="K257" s="139" t="s">
        <v>1</v>
      </c>
      <c r="L257" s="24"/>
      <c r="M257" s="143" t="s">
        <v>1</v>
      </c>
      <c r="N257" s="144" t="s">
        <v>42</v>
      </c>
      <c r="P257" s="145">
        <f t="shared" si="81"/>
        <v>0</v>
      </c>
      <c r="Q257" s="145">
        <v>0</v>
      </c>
      <c r="R257" s="145">
        <f t="shared" si="82"/>
        <v>0</v>
      </c>
      <c r="S257" s="145">
        <v>0</v>
      </c>
      <c r="T257" s="146">
        <f t="shared" si="83"/>
        <v>0</v>
      </c>
      <c r="AR257" s="147" t="s">
        <v>91</v>
      </c>
      <c r="AT257" s="147" t="s">
        <v>238</v>
      </c>
      <c r="AU257" s="147" t="s">
        <v>88</v>
      </c>
      <c r="AY257" s="12" t="s">
        <v>236</v>
      </c>
      <c r="BE257" s="148">
        <f t="shared" si="84"/>
        <v>0</v>
      </c>
      <c r="BF257" s="148">
        <f t="shared" si="85"/>
        <v>0</v>
      </c>
      <c r="BG257" s="148">
        <f t="shared" si="86"/>
        <v>0</v>
      </c>
      <c r="BH257" s="148">
        <f t="shared" si="87"/>
        <v>0</v>
      </c>
      <c r="BI257" s="148">
        <f t="shared" si="88"/>
        <v>0</v>
      </c>
      <c r="BJ257" s="12" t="s">
        <v>8</v>
      </c>
      <c r="BK257" s="148">
        <f t="shared" si="89"/>
        <v>0</v>
      </c>
      <c r="BL257" s="12" t="s">
        <v>91</v>
      </c>
      <c r="BM257" s="147" t="s">
        <v>913</v>
      </c>
    </row>
    <row r="258" spans="2:65" s="25" customFormat="1" ht="16.5" customHeight="1" x14ac:dyDescent="0.2">
      <c r="B258" s="24"/>
      <c r="C258" s="137" t="s">
        <v>586</v>
      </c>
      <c r="D258" s="137" t="s">
        <v>238</v>
      </c>
      <c r="E258" s="138" t="s">
        <v>1846</v>
      </c>
      <c r="F258" s="139" t="s">
        <v>1847</v>
      </c>
      <c r="G258" s="140" t="s">
        <v>1624</v>
      </c>
      <c r="H258" s="141">
        <v>3</v>
      </c>
      <c r="I258" s="4"/>
      <c r="J258" s="142">
        <f t="shared" si="80"/>
        <v>0</v>
      </c>
      <c r="K258" s="139" t="s">
        <v>1</v>
      </c>
      <c r="L258" s="24"/>
      <c r="M258" s="143" t="s">
        <v>1</v>
      </c>
      <c r="N258" s="144" t="s">
        <v>42</v>
      </c>
      <c r="P258" s="145">
        <f t="shared" si="81"/>
        <v>0</v>
      </c>
      <c r="Q258" s="145">
        <v>0</v>
      </c>
      <c r="R258" s="145">
        <f t="shared" si="82"/>
        <v>0</v>
      </c>
      <c r="S258" s="145">
        <v>0</v>
      </c>
      <c r="T258" s="146">
        <f t="shared" si="83"/>
        <v>0</v>
      </c>
      <c r="AR258" s="147" t="s">
        <v>91</v>
      </c>
      <c r="AT258" s="147" t="s">
        <v>238</v>
      </c>
      <c r="AU258" s="147" t="s">
        <v>88</v>
      </c>
      <c r="AY258" s="12" t="s">
        <v>236</v>
      </c>
      <c r="BE258" s="148">
        <f t="shared" si="84"/>
        <v>0</v>
      </c>
      <c r="BF258" s="148">
        <f t="shared" si="85"/>
        <v>0</v>
      </c>
      <c r="BG258" s="148">
        <f t="shared" si="86"/>
        <v>0</v>
      </c>
      <c r="BH258" s="148">
        <f t="shared" si="87"/>
        <v>0</v>
      </c>
      <c r="BI258" s="148">
        <f t="shared" si="88"/>
        <v>0</v>
      </c>
      <c r="BJ258" s="12" t="s">
        <v>8</v>
      </c>
      <c r="BK258" s="148">
        <f t="shared" si="89"/>
        <v>0</v>
      </c>
      <c r="BL258" s="12" t="s">
        <v>91</v>
      </c>
      <c r="BM258" s="147" t="s">
        <v>923</v>
      </c>
    </row>
    <row r="259" spans="2:65" s="126" customFormat="1" ht="20.85" customHeight="1" x14ac:dyDescent="0.2">
      <c r="B259" s="125"/>
      <c r="D259" s="127" t="s">
        <v>76</v>
      </c>
      <c r="E259" s="135" t="s">
        <v>1750</v>
      </c>
      <c r="F259" s="135" t="s">
        <v>1751</v>
      </c>
      <c r="J259" s="136">
        <f>BK259</f>
        <v>0</v>
      </c>
      <c r="L259" s="125"/>
      <c r="M259" s="130"/>
      <c r="P259" s="131">
        <f>SUM(P260:P264)</f>
        <v>0</v>
      </c>
      <c r="R259" s="131">
        <f>SUM(R260:R264)</f>
        <v>0</v>
      </c>
      <c r="T259" s="132">
        <f>SUM(T260:T264)</f>
        <v>0</v>
      </c>
      <c r="AR259" s="127" t="s">
        <v>8</v>
      </c>
      <c r="AT259" s="133" t="s">
        <v>76</v>
      </c>
      <c r="AU259" s="133" t="s">
        <v>85</v>
      </c>
      <c r="AY259" s="127" t="s">
        <v>236</v>
      </c>
      <c r="BK259" s="134">
        <f>SUM(BK260:BK264)</f>
        <v>0</v>
      </c>
    </row>
    <row r="260" spans="2:65" s="25" customFormat="1" ht="21.75" customHeight="1" x14ac:dyDescent="0.2">
      <c r="B260" s="24"/>
      <c r="C260" s="137" t="s">
        <v>590</v>
      </c>
      <c r="D260" s="137" t="s">
        <v>238</v>
      </c>
      <c r="E260" s="138" t="s">
        <v>1859</v>
      </c>
      <c r="F260" s="139" t="s">
        <v>1860</v>
      </c>
      <c r="G260" s="140" t="s">
        <v>487</v>
      </c>
      <c r="H260" s="141">
        <v>248</v>
      </c>
      <c r="I260" s="4"/>
      <c r="J260" s="142">
        <f>ROUND(I260*H260,0)</f>
        <v>0</v>
      </c>
      <c r="K260" s="139" t="s">
        <v>1</v>
      </c>
      <c r="L260" s="24"/>
      <c r="M260" s="143" t="s">
        <v>1</v>
      </c>
      <c r="N260" s="144" t="s">
        <v>42</v>
      </c>
      <c r="P260" s="145">
        <f>O260*H260</f>
        <v>0</v>
      </c>
      <c r="Q260" s="145">
        <v>0</v>
      </c>
      <c r="R260" s="145">
        <f>Q260*H260</f>
        <v>0</v>
      </c>
      <c r="S260" s="145">
        <v>0</v>
      </c>
      <c r="T260" s="146">
        <f>S260*H260</f>
        <v>0</v>
      </c>
      <c r="AR260" s="147" t="s">
        <v>91</v>
      </c>
      <c r="AT260" s="147" t="s">
        <v>238</v>
      </c>
      <c r="AU260" s="147" t="s">
        <v>88</v>
      </c>
      <c r="AY260" s="12" t="s">
        <v>236</v>
      </c>
      <c r="BE260" s="148">
        <f>IF(N260="základní",J260,0)</f>
        <v>0</v>
      </c>
      <c r="BF260" s="148">
        <f>IF(N260="snížená",J260,0)</f>
        <v>0</v>
      </c>
      <c r="BG260" s="148">
        <f>IF(N260="zákl. přenesená",J260,0)</f>
        <v>0</v>
      </c>
      <c r="BH260" s="148">
        <f>IF(N260="sníž. přenesená",J260,0)</f>
        <v>0</v>
      </c>
      <c r="BI260" s="148">
        <f>IF(N260="nulová",J260,0)</f>
        <v>0</v>
      </c>
      <c r="BJ260" s="12" t="s">
        <v>8</v>
      </c>
      <c r="BK260" s="148">
        <f>ROUND(I260*H260,0)</f>
        <v>0</v>
      </c>
      <c r="BL260" s="12" t="s">
        <v>91</v>
      </c>
      <c r="BM260" s="147" t="s">
        <v>939</v>
      </c>
    </row>
    <row r="261" spans="2:65" s="25" customFormat="1" ht="21.75" customHeight="1" x14ac:dyDescent="0.2">
      <c r="B261" s="24"/>
      <c r="C261" s="137" t="s">
        <v>594</v>
      </c>
      <c r="D261" s="137" t="s">
        <v>238</v>
      </c>
      <c r="E261" s="138" t="s">
        <v>1861</v>
      </c>
      <c r="F261" s="139" t="s">
        <v>1862</v>
      </c>
      <c r="G261" s="140" t="s">
        <v>487</v>
      </c>
      <c r="H261" s="141">
        <v>55</v>
      </c>
      <c r="I261" s="4"/>
      <c r="J261" s="142">
        <f>ROUND(I261*H261,0)</f>
        <v>0</v>
      </c>
      <c r="K261" s="139" t="s">
        <v>1</v>
      </c>
      <c r="L261" s="24"/>
      <c r="M261" s="143" t="s">
        <v>1</v>
      </c>
      <c r="N261" s="144" t="s">
        <v>42</v>
      </c>
      <c r="P261" s="145">
        <f>O261*H261</f>
        <v>0</v>
      </c>
      <c r="Q261" s="145">
        <v>0</v>
      </c>
      <c r="R261" s="145">
        <f>Q261*H261</f>
        <v>0</v>
      </c>
      <c r="S261" s="145">
        <v>0</v>
      </c>
      <c r="T261" s="146">
        <f>S261*H261</f>
        <v>0</v>
      </c>
      <c r="AR261" s="147" t="s">
        <v>91</v>
      </c>
      <c r="AT261" s="147" t="s">
        <v>238</v>
      </c>
      <c r="AU261" s="147" t="s">
        <v>88</v>
      </c>
      <c r="AY261" s="12" t="s">
        <v>236</v>
      </c>
      <c r="BE261" s="148">
        <f>IF(N261="základní",J261,0)</f>
        <v>0</v>
      </c>
      <c r="BF261" s="148">
        <f>IF(N261="snížená",J261,0)</f>
        <v>0</v>
      </c>
      <c r="BG261" s="148">
        <f>IF(N261="zákl. přenesená",J261,0)</f>
        <v>0</v>
      </c>
      <c r="BH261" s="148">
        <f>IF(N261="sníž. přenesená",J261,0)</f>
        <v>0</v>
      </c>
      <c r="BI261" s="148">
        <f>IF(N261="nulová",J261,0)</f>
        <v>0</v>
      </c>
      <c r="BJ261" s="12" t="s">
        <v>8</v>
      </c>
      <c r="BK261" s="148">
        <f>ROUND(I261*H261,0)</f>
        <v>0</v>
      </c>
      <c r="BL261" s="12" t="s">
        <v>91</v>
      </c>
      <c r="BM261" s="147" t="s">
        <v>949</v>
      </c>
    </row>
    <row r="262" spans="2:65" s="25" customFormat="1" ht="21.75" customHeight="1" x14ac:dyDescent="0.2">
      <c r="B262" s="24"/>
      <c r="C262" s="137" t="s">
        <v>598</v>
      </c>
      <c r="D262" s="137" t="s">
        <v>238</v>
      </c>
      <c r="E262" s="138" t="s">
        <v>1863</v>
      </c>
      <c r="F262" s="139" t="s">
        <v>1864</v>
      </c>
      <c r="G262" s="140" t="s">
        <v>487</v>
      </c>
      <c r="H262" s="141">
        <v>45</v>
      </c>
      <c r="I262" s="4"/>
      <c r="J262" s="142">
        <f>ROUND(I262*H262,0)</f>
        <v>0</v>
      </c>
      <c r="K262" s="139" t="s">
        <v>1</v>
      </c>
      <c r="L262" s="24"/>
      <c r="M262" s="143" t="s">
        <v>1</v>
      </c>
      <c r="N262" s="144" t="s">
        <v>42</v>
      </c>
      <c r="P262" s="145">
        <f>O262*H262</f>
        <v>0</v>
      </c>
      <c r="Q262" s="145">
        <v>0</v>
      </c>
      <c r="R262" s="145">
        <f>Q262*H262</f>
        <v>0</v>
      </c>
      <c r="S262" s="145">
        <v>0</v>
      </c>
      <c r="T262" s="146">
        <f>S262*H262</f>
        <v>0</v>
      </c>
      <c r="AR262" s="147" t="s">
        <v>91</v>
      </c>
      <c r="AT262" s="147" t="s">
        <v>238</v>
      </c>
      <c r="AU262" s="147" t="s">
        <v>88</v>
      </c>
      <c r="AY262" s="12" t="s">
        <v>236</v>
      </c>
      <c r="BE262" s="148">
        <f>IF(N262="základní",J262,0)</f>
        <v>0</v>
      </c>
      <c r="BF262" s="148">
        <f>IF(N262="snížená",J262,0)</f>
        <v>0</v>
      </c>
      <c r="BG262" s="148">
        <f>IF(N262="zákl. přenesená",J262,0)</f>
        <v>0</v>
      </c>
      <c r="BH262" s="148">
        <f>IF(N262="sníž. přenesená",J262,0)</f>
        <v>0</v>
      </c>
      <c r="BI262" s="148">
        <f>IF(N262="nulová",J262,0)</f>
        <v>0</v>
      </c>
      <c r="BJ262" s="12" t="s">
        <v>8</v>
      </c>
      <c r="BK262" s="148">
        <f>ROUND(I262*H262,0)</f>
        <v>0</v>
      </c>
      <c r="BL262" s="12" t="s">
        <v>91</v>
      </c>
      <c r="BM262" s="147" t="s">
        <v>960</v>
      </c>
    </row>
    <row r="263" spans="2:65" s="25" customFormat="1" ht="16.5" customHeight="1" x14ac:dyDescent="0.2">
      <c r="B263" s="24"/>
      <c r="C263" s="137" t="s">
        <v>1761</v>
      </c>
      <c r="D263" s="137" t="s">
        <v>238</v>
      </c>
      <c r="E263" s="138" t="s">
        <v>1865</v>
      </c>
      <c r="F263" s="139" t="s">
        <v>1866</v>
      </c>
      <c r="G263" s="140" t="s">
        <v>1624</v>
      </c>
      <c r="H263" s="141">
        <v>116</v>
      </c>
      <c r="I263" s="4"/>
      <c r="J263" s="142">
        <f>ROUND(I263*H263,0)</f>
        <v>0</v>
      </c>
      <c r="K263" s="139" t="s">
        <v>1</v>
      </c>
      <c r="L263" s="24"/>
      <c r="M263" s="143" t="s">
        <v>1</v>
      </c>
      <c r="N263" s="144" t="s">
        <v>42</v>
      </c>
      <c r="P263" s="145">
        <f>O263*H263</f>
        <v>0</v>
      </c>
      <c r="Q263" s="145">
        <v>0</v>
      </c>
      <c r="R263" s="145">
        <f>Q263*H263</f>
        <v>0</v>
      </c>
      <c r="S263" s="145">
        <v>0</v>
      </c>
      <c r="T263" s="146">
        <f>S263*H263</f>
        <v>0</v>
      </c>
      <c r="AR263" s="147" t="s">
        <v>91</v>
      </c>
      <c r="AT263" s="147" t="s">
        <v>238</v>
      </c>
      <c r="AU263" s="147" t="s">
        <v>88</v>
      </c>
      <c r="AY263" s="12" t="s">
        <v>236</v>
      </c>
      <c r="BE263" s="148">
        <f>IF(N263="základní",J263,0)</f>
        <v>0</v>
      </c>
      <c r="BF263" s="148">
        <f>IF(N263="snížená",J263,0)</f>
        <v>0</v>
      </c>
      <c r="BG263" s="148">
        <f>IF(N263="zákl. přenesená",J263,0)</f>
        <v>0</v>
      </c>
      <c r="BH263" s="148">
        <f>IF(N263="sníž. přenesená",J263,0)</f>
        <v>0</v>
      </c>
      <c r="BI263" s="148">
        <f>IF(N263="nulová",J263,0)</f>
        <v>0</v>
      </c>
      <c r="BJ263" s="12" t="s">
        <v>8</v>
      </c>
      <c r="BK263" s="148">
        <f>ROUND(I263*H263,0)</f>
        <v>0</v>
      </c>
      <c r="BL263" s="12" t="s">
        <v>91</v>
      </c>
      <c r="BM263" s="147" t="s">
        <v>969</v>
      </c>
    </row>
    <row r="264" spans="2:65" s="25" customFormat="1" ht="16.5" customHeight="1" x14ac:dyDescent="0.2">
      <c r="B264" s="24"/>
      <c r="C264" s="137" t="s">
        <v>1867</v>
      </c>
      <c r="D264" s="137" t="s">
        <v>238</v>
      </c>
      <c r="E264" s="138" t="s">
        <v>1868</v>
      </c>
      <c r="F264" s="139" t="s">
        <v>1869</v>
      </c>
      <c r="G264" s="140" t="s">
        <v>1624</v>
      </c>
      <c r="H264" s="141">
        <v>68</v>
      </c>
      <c r="I264" s="4"/>
      <c r="J264" s="142">
        <f>ROUND(I264*H264,0)</f>
        <v>0</v>
      </c>
      <c r="K264" s="139" t="s">
        <v>1</v>
      </c>
      <c r="L264" s="24"/>
      <c r="M264" s="143" t="s">
        <v>1</v>
      </c>
      <c r="N264" s="144" t="s">
        <v>42</v>
      </c>
      <c r="P264" s="145">
        <f>O264*H264</f>
        <v>0</v>
      </c>
      <c r="Q264" s="145">
        <v>0</v>
      </c>
      <c r="R264" s="145">
        <f>Q264*H264</f>
        <v>0</v>
      </c>
      <c r="S264" s="145">
        <v>0</v>
      </c>
      <c r="T264" s="146">
        <f>S264*H264</f>
        <v>0</v>
      </c>
      <c r="AR264" s="147" t="s">
        <v>91</v>
      </c>
      <c r="AT264" s="147" t="s">
        <v>238</v>
      </c>
      <c r="AU264" s="147" t="s">
        <v>88</v>
      </c>
      <c r="AY264" s="12" t="s">
        <v>236</v>
      </c>
      <c r="BE264" s="148">
        <f>IF(N264="základní",J264,0)</f>
        <v>0</v>
      </c>
      <c r="BF264" s="148">
        <f>IF(N264="snížená",J264,0)</f>
        <v>0</v>
      </c>
      <c r="BG264" s="148">
        <f>IF(N264="zákl. přenesená",J264,0)</f>
        <v>0</v>
      </c>
      <c r="BH264" s="148">
        <f>IF(N264="sníž. přenesená",J264,0)</f>
        <v>0</v>
      </c>
      <c r="BI264" s="148">
        <f>IF(N264="nulová",J264,0)</f>
        <v>0</v>
      </c>
      <c r="BJ264" s="12" t="s">
        <v>8</v>
      </c>
      <c r="BK264" s="148">
        <f>ROUND(I264*H264,0)</f>
        <v>0</v>
      </c>
      <c r="BL264" s="12" t="s">
        <v>91</v>
      </c>
      <c r="BM264" s="147" t="s">
        <v>978</v>
      </c>
    </row>
    <row r="265" spans="2:65" s="126" customFormat="1" ht="22.9" customHeight="1" x14ac:dyDescent="0.2">
      <c r="B265" s="125"/>
      <c r="D265" s="127" t="s">
        <v>76</v>
      </c>
      <c r="E265" s="135" t="s">
        <v>1870</v>
      </c>
      <c r="F265" s="135" t="s">
        <v>1871</v>
      </c>
      <c r="J265" s="136">
        <f>BK265</f>
        <v>0</v>
      </c>
      <c r="L265" s="125"/>
      <c r="M265" s="130"/>
      <c r="P265" s="131">
        <f>P266</f>
        <v>0</v>
      </c>
      <c r="R265" s="131">
        <f>R266</f>
        <v>0</v>
      </c>
      <c r="T265" s="132">
        <f>T266</f>
        <v>0</v>
      </c>
      <c r="AR265" s="127" t="s">
        <v>88</v>
      </c>
      <c r="AT265" s="133" t="s">
        <v>76</v>
      </c>
      <c r="AU265" s="133" t="s">
        <v>8</v>
      </c>
      <c r="AY265" s="127" t="s">
        <v>236</v>
      </c>
      <c r="BK265" s="134">
        <f>BK266</f>
        <v>0</v>
      </c>
    </row>
    <row r="266" spans="2:65" s="25" customFormat="1" ht="16.5" customHeight="1" x14ac:dyDescent="0.2">
      <c r="B266" s="24"/>
      <c r="C266" s="164" t="s">
        <v>1765</v>
      </c>
      <c r="D266" s="164" t="s">
        <v>327</v>
      </c>
      <c r="E266" s="165" t="s">
        <v>1872</v>
      </c>
      <c r="F266" s="166" t="s">
        <v>1871</v>
      </c>
      <c r="G266" s="167" t="s">
        <v>1770</v>
      </c>
      <c r="H266" s="9"/>
      <c r="I266" s="169">
        <f>(J207+J141+J203+J205)/100</f>
        <v>0</v>
      </c>
      <c r="J266" s="169">
        <f>ROUND(I266*H266,0)</f>
        <v>0</v>
      </c>
      <c r="K266" s="166" t="s">
        <v>1</v>
      </c>
      <c r="L266" s="170"/>
      <c r="M266" s="171" t="s">
        <v>1</v>
      </c>
      <c r="N266" s="172" t="s">
        <v>42</v>
      </c>
      <c r="P266" s="145">
        <f>O266*H266</f>
        <v>0</v>
      </c>
      <c r="Q266" s="145">
        <v>0</v>
      </c>
      <c r="R266" s="145">
        <f>Q266*H266</f>
        <v>0</v>
      </c>
      <c r="S266" s="145">
        <v>0</v>
      </c>
      <c r="T266" s="146">
        <f>S266*H266</f>
        <v>0</v>
      </c>
      <c r="AR266" s="147" t="s">
        <v>1195</v>
      </c>
      <c r="AT266" s="147" t="s">
        <v>327</v>
      </c>
      <c r="AU266" s="147" t="s">
        <v>85</v>
      </c>
      <c r="AY266" s="12" t="s">
        <v>236</v>
      </c>
      <c r="BE266" s="148">
        <f>IF(N266="základní",J266,0)</f>
        <v>0</v>
      </c>
      <c r="BF266" s="148">
        <f>IF(N266="snížená",J266,0)</f>
        <v>0</v>
      </c>
      <c r="BG266" s="148">
        <f>IF(N266="zákl. přenesená",J266,0)</f>
        <v>0</v>
      </c>
      <c r="BH266" s="148">
        <f>IF(N266="sníž. přenesená",J266,0)</f>
        <v>0</v>
      </c>
      <c r="BI266" s="148">
        <f>IF(N266="nulová",J266,0)</f>
        <v>0</v>
      </c>
      <c r="BJ266" s="12" t="s">
        <v>8</v>
      </c>
      <c r="BK266" s="148">
        <f>ROUND(I266*H266,0)</f>
        <v>0</v>
      </c>
      <c r="BL266" s="12" t="s">
        <v>427</v>
      </c>
      <c r="BM266" s="147" t="s">
        <v>1873</v>
      </c>
    </row>
    <row r="267" spans="2:65" s="126" customFormat="1" ht="22.9" customHeight="1" x14ac:dyDescent="0.2">
      <c r="B267" s="125"/>
      <c r="D267" s="127" t="s">
        <v>76</v>
      </c>
      <c r="E267" s="135" t="s">
        <v>1874</v>
      </c>
      <c r="F267" s="135" t="s">
        <v>1875</v>
      </c>
      <c r="J267" s="136">
        <f>BK267</f>
        <v>0</v>
      </c>
      <c r="L267" s="125"/>
      <c r="M267" s="130"/>
      <c r="P267" s="131">
        <f>SUM(P268:P269)</f>
        <v>0</v>
      </c>
      <c r="R267" s="131">
        <f>SUM(R268:R269)</f>
        <v>0</v>
      </c>
      <c r="T267" s="132">
        <f>SUM(T268:T269)</f>
        <v>0</v>
      </c>
      <c r="AR267" s="127" t="s">
        <v>88</v>
      </c>
      <c r="AT267" s="133" t="s">
        <v>76</v>
      </c>
      <c r="AU267" s="133" t="s">
        <v>8</v>
      </c>
      <c r="AY267" s="127" t="s">
        <v>236</v>
      </c>
      <c r="BK267" s="134">
        <f>SUM(BK268:BK269)</f>
        <v>0</v>
      </c>
    </row>
    <row r="268" spans="2:65" s="25" customFormat="1" ht="16.5" customHeight="1" x14ac:dyDescent="0.2">
      <c r="B268" s="24"/>
      <c r="C268" s="137" t="s">
        <v>1876</v>
      </c>
      <c r="D268" s="137" t="s">
        <v>238</v>
      </c>
      <c r="E268" s="138" t="s">
        <v>1877</v>
      </c>
      <c r="F268" s="139" t="s">
        <v>1878</v>
      </c>
      <c r="G268" s="140" t="s">
        <v>1879</v>
      </c>
      <c r="H268" s="141">
        <v>8</v>
      </c>
      <c r="I268" s="4"/>
      <c r="J268" s="142">
        <f>ROUND(I268*H268,0)</f>
        <v>0</v>
      </c>
      <c r="K268" s="139" t="s">
        <v>1</v>
      </c>
      <c r="L268" s="24"/>
      <c r="M268" s="143" t="s">
        <v>1</v>
      </c>
      <c r="N268" s="144" t="s">
        <v>42</v>
      </c>
      <c r="P268" s="145">
        <f>O268*H268</f>
        <v>0</v>
      </c>
      <c r="Q268" s="145">
        <v>0</v>
      </c>
      <c r="R268" s="145">
        <f>Q268*H268</f>
        <v>0</v>
      </c>
      <c r="S268" s="145">
        <v>0</v>
      </c>
      <c r="T268" s="146">
        <f>S268*H268</f>
        <v>0</v>
      </c>
      <c r="AR268" s="147" t="s">
        <v>91</v>
      </c>
      <c r="AT268" s="147" t="s">
        <v>238</v>
      </c>
      <c r="AU268" s="147" t="s">
        <v>85</v>
      </c>
      <c r="AY268" s="12" t="s">
        <v>236</v>
      </c>
      <c r="BE268" s="148">
        <f>IF(N268="základní",J268,0)</f>
        <v>0</v>
      </c>
      <c r="BF268" s="148">
        <f>IF(N268="snížená",J268,0)</f>
        <v>0</v>
      </c>
      <c r="BG268" s="148">
        <f>IF(N268="zákl. přenesená",J268,0)</f>
        <v>0</v>
      </c>
      <c r="BH268" s="148">
        <f>IF(N268="sníž. přenesená",J268,0)</f>
        <v>0</v>
      </c>
      <c r="BI268" s="148">
        <f>IF(N268="nulová",J268,0)</f>
        <v>0</v>
      </c>
      <c r="BJ268" s="12" t="s">
        <v>8</v>
      </c>
      <c r="BK268" s="148">
        <f>ROUND(I268*H268,0)</f>
        <v>0</v>
      </c>
      <c r="BL268" s="12" t="s">
        <v>91</v>
      </c>
      <c r="BM268" s="147" t="s">
        <v>991</v>
      </c>
    </row>
    <row r="269" spans="2:65" s="25" customFormat="1" ht="16.5" customHeight="1" x14ac:dyDescent="0.2">
      <c r="B269" s="24"/>
      <c r="C269" s="164" t="s">
        <v>1781</v>
      </c>
      <c r="D269" s="164" t="s">
        <v>327</v>
      </c>
      <c r="E269" s="165" t="s">
        <v>1880</v>
      </c>
      <c r="F269" s="166" t="s">
        <v>1881</v>
      </c>
      <c r="G269" s="167" t="s">
        <v>1882</v>
      </c>
      <c r="H269" s="168">
        <v>1</v>
      </c>
      <c r="I269" s="7"/>
      <c r="J269" s="169">
        <f>ROUND(I269*H269,0)</f>
        <v>0</v>
      </c>
      <c r="K269" s="166" t="s">
        <v>1</v>
      </c>
      <c r="L269" s="170"/>
      <c r="M269" s="171" t="s">
        <v>1</v>
      </c>
      <c r="N269" s="172" t="s">
        <v>42</v>
      </c>
      <c r="P269" s="145">
        <f>O269*H269</f>
        <v>0</v>
      </c>
      <c r="Q269" s="145">
        <v>0</v>
      </c>
      <c r="R269" s="145">
        <f>Q269*H269</f>
        <v>0</v>
      </c>
      <c r="S269" s="145">
        <v>0</v>
      </c>
      <c r="T269" s="146">
        <f>S269*H269</f>
        <v>0</v>
      </c>
      <c r="AR269" s="147" t="s">
        <v>259</v>
      </c>
      <c r="AT269" s="147" t="s">
        <v>327</v>
      </c>
      <c r="AU269" s="147" t="s">
        <v>85</v>
      </c>
      <c r="AY269" s="12" t="s">
        <v>236</v>
      </c>
      <c r="BE269" s="148">
        <f>IF(N269="základní",J269,0)</f>
        <v>0</v>
      </c>
      <c r="BF269" s="148">
        <f>IF(N269="snížená",J269,0)</f>
        <v>0</v>
      </c>
      <c r="BG269" s="148">
        <f>IF(N269="zákl. přenesená",J269,0)</f>
        <v>0</v>
      </c>
      <c r="BH269" s="148">
        <f>IF(N269="sníž. přenesená",J269,0)</f>
        <v>0</v>
      </c>
      <c r="BI269" s="148">
        <f>IF(N269="nulová",J269,0)</f>
        <v>0</v>
      </c>
      <c r="BJ269" s="12" t="s">
        <v>8</v>
      </c>
      <c r="BK269" s="148">
        <f>ROUND(I269*H269,0)</f>
        <v>0</v>
      </c>
      <c r="BL269" s="12" t="s">
        <v>91</v>
      </c>
      <c r="BM269" s="147" t="s">
        <v>1883</v>
      </c>
    </row>
    <row r="270" spans="2:65" s="126" customFormat="1" ht="22.9" customHeight="1" x14ac:dyDescent="0.2">
      <c r="B270" s="125"/>
      <c r="D270" s="127" t="s">
        <v>76</v>
      </c>
      <c r="E270" s="135" t="s">
        <v>1884</v>
      </c>
      <c r="F270" s="135" t="s">
        <v>1885</v>
      </c>
      <c r="J270" s="136">
        <f>BK270</f>
        <v>0</v>
      </c>
      <c r="L270" s="125"/>
      <c r="M270" s="130"/>
      <c r="P270" s="131">
        <f>SUM(P271:P272)</f>
        <v>0</v>
      </c>
      <c r="R270" s="131">
        <f>SUM(R271:R272)</f>
        <v>0</v>
      </c>
      <c r="T270" s="132">
        <f>SUM(T271:T272)</f>
        <v>0</v>
      </c>
      <c r="AR270" s="127" t="s">
        <v>88</v>
      </c>
      <c r="AT270" s="133" t="s">
        <v>76</v>
      </c>
      <c r="AU270" s="133" t="s">
        <v>8</v>
      </c>
      <c r="AY270" s="127" t="s">
        <v>236</v>
      </c>
      <c r="BK270" s="134">
        <f>SUM(BK271:BK272)</f>
        <v>0</v>
      </c>
    </row>
    <row r="271" spans="2:65" s="25" customFormat="1" ht="16.5" customHeight="1" x14ac:dyDescent="0.2">
      <c r="B271" s="24"/>
      <c r="C271" s="164" t="s">
        <v>1886</v>
      </c>
      <c r="D271" s="164" t="s">
        <v>327</v>
      </c>
      <c r="E271" s="165" t="s">
        <v>1887</v>
      </c>
      <c r="F271" s="166" t="s">
        <v>1888</v>
      </c>
      <c r="G271" s="167" t="s">
        <v>1882</v>
      </c>
      <c r="H271" s="168">
        <v>1</v>
      </c>
      <c r="I271" s="7"/>
      <c r="J271" s="169">
        <f>ROUND(I271*H271,0)</f>
        <v>0</v>
      </c>
      <c r="K271" s="166" t="s">
        <v>1</v>
      </c>
      <c r="L271" s="170"/>
      <c r="M271" s="171" t="s">
        <v>1</v>
      </c>
      <c r="N271" s="172" t="s">
        <v>42</v>
      </c>
      <c r="P271" s="145">
        <f>O271*H271</f>
        <v>0</v>
      </c>
      <c r="Q271" s="145">
        <v>0</v>
      </c>
      <c r="R271" s="145">
        <f>Q271*H271</f>
        <v>0</v>
      </c>
      <c r="S271" s="145">
        <v>0</v>
      </c>
      <c r="T271" s="146">
        <f>S271*H271</f>
        <v>0</v>
      </c>
      <c r="AR271" s="147" t="s">
        <v>1195</v>
      </c>
      <c r="AT271" s="147" t="s">
        <v>327</v>
      </c>
      <c r="AU271" s="147" t="s">
        <v>85</v>
      </c>
      <c r="AY271" s="12" t="s">
        <v>236</v>
      </c>
      <c r="BE271" s="148">
        <f>IF(N271="základní",J271,0)</f>
        <v>0</v>
      </c>
      <c r="BF271" s="148">
        <f>IF(N271="snížená",J271,0)</f>
        <v>0</v>
      </c>
      <c r="BG271" s="148">
        <f>IF(N271="zákl. přenesená",J271,0)</f>
        <v>0</v>
      </c>
      <c r="BH271" s="148">
        <f>IF(N271="sníž. přenesená",J271,0)</f>
        <v>0</v>
      </c>
      <c r="BI271" s="148">
        <f>IF(N271="nulová",J271,0)</f>
        <v>0</v>
      </c>
      <c r="BJ271" s="12" t="s">
        <v>8</v>
      </c>
      <c r="BK271" s="148">
        <f>ROUND(I271*H271,0)</f>
        <v>0</v>
      </c>
      <c r="BL271" s="12" t="s">
        <v>427</v>
      </c>
      <c r="BM271" s="147" t="s">
        <v>1889</v>
      </c>
    </row>
    <row r="272" spans="2:65" s="25" customFormat="1" ht="16.5" customHeight="1" x14ac:dyDescent="0.2">
      <c r="B272" s="24"/>
      <c r="C272" s="164" t="s">
        <v>605</v>
      </c>
      <c r="D272" s="164" t="s">
        <v>327</v>
      </c>
      <c r="E272" s="165" t="s">
        <v>1890</v>
      </c>
      <c r="F272" s="166" t="s">
        <v>1891</v>
      </c>
      <c r="G272" s="167" t="s">
        <v>1882</v>
      </c>
      <c r="H272" s="168">
        <v>1</v>
      </c>
      <c r="I272" s="7"/>
      <c r="J272" s="169">
        <f>ROUND(I272*H272,0)</f>
        <v>0</v>
      </c>
      <c r="K272" s="166" t="s">
        <v>1</v>
      </c>
      <c r="L272" s="170"/>
      <c r="M272" s="183" t="s">
        <v>1</v>
      </c>
      <c r="N272" s="184" t="s">
        <v>42</v>
      </c>
      <c r="O272" s="185"/>
      <c r="P272" s="186">
        <f>O272*H272</f>
        <v>0</v>
      </c>
      <c r="Q272" s="186">
        <v>0</v>
      </c>
      <c r="R272" s="186">
        <f>Q272*H272</f>
        <v>0</v>
      </c>
      <c r="S272" s="186">
        <v>0</v>
      </c>
      <c r="T272" s="187">
        <f>S272*H272</f>
        <v>0</v>
      </c>
      <c r="AR272" s="147" t="s">
        <v>1195</v>
      </c>
      <c r="AT272" s="147" t="s">
        <v>327</v>
      </c>
      <c r="AU272" s="147" t="s">
        <v>85</v>
      </c>
      <c r="AY272" s="12" t="s">
        <v>236</v>
      </c>
      <c r="BE272" s="148">
        <f>IF(N272="základní",J272,0)</f>
        <v>0</v>
      </c>
      <c r="BF272" s="148">
        <f>IF(N272="snížená",J272,0)</f>
        <v>0</v>
      </c>
      <c r="BG272" s="148">
        <f>IF(N272="zákl. přenesená",J272,0)</f>
        <v>0</v>
      </c>
      <c r="BH272" s="148">
        <f>IF(N272="sníž. přenesená",J272,0)</f>
        <v>0</v>
      </c>
      <c r="BI272" s="148">
        <f>IF(N272="nulová",J272,0)</f>
        <v>0</v>
      </c>
      <c r="BJ272" s="12" t="s">
        <v>8</v>
      </c>
      <c r="BK272" s="148">
        <f>ROUND(I272*H272,0)</f>
        <v>0</v>
      </c>
      <c r="BL272" s="12" t="s">
        <v>427</v>
      </c>
      <c r="BM272" s="147" t="s">
        <v>1892</v>
      </c>
    </row>
    <row r="273" spans="2:12" s="25" customFormat="1" ht="6.95" customHeight="1" x14ac:dyDescent="0.2">
      <c r="B273" s="37"/>
      <c r="C273" s="38"/>
      <c r="D273" s="38"/>
      <c r="E273" s="38"/>
      <c r="F273" s="38"/>
      <c r="G273" s="38"/>
      <c r="H273" s="38"/>
      <c r="I273" s="38"/>
      <c r="J273" s="38"/>
      <c r="K273" s="38"/>
      <c r="L273" s="24"/>
    </row>
  </sheetData>
  <sheetProtection algorithmName="SHA-512" hashValue="mhR06GuqUBC8RGTf7yLp1jvvbqkv1IO/ZSQwheQqwQkuNs/p1NTJ0jA+/5n5gvdpx8cLhtbi3kOXsWOSw3HrCw==" saltValue="+FH92tK9zr796jgI20bo1w==" spinCount="100000" sheet="1" objects="1" scenarios="1"/>
  <autoFilter ref="C138:K272"/>
  <mergeCells count="9">
    <mergeCell ref="E87:H87"/>
    <mergeCell ref="E129:H129"/>
    <mergeCell ref="E131:H13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82"/>
  <sheetViews>
    <sheetView showGridLines="0" workbookViewId="0">
      <selection activeCell="G25" sqref="G25"/>
    </sheetView>
  </sheetViews>
  <sheetFormatPr defaultRowHeight="11.25" x14ac:dyDescent="0.2"/>
  <cols>
    <col min="1" max="1" width="8.33203125" style="11" customWidth="1"/>
    <col min="2" max="2" width="1.1640625" style="11" customWidth="1"/>
    <col min="3" max="3" width="4.1640625" style="11" customWidth="1"/>
    <col min="4" max="4" width="4.33203125" style="11" customWidth="1"/>
    <col min="5" max="5" width="17.1640625" style="11" customWidth="1"/>
    <col min="6" max="6" width="50.83203125" style="11" customWidth="1"/>
    <col min="7" max="7" width="7.5" style="11" customWidth="1"/>
    <col min="8" max="8" width="14" style="11" customWidth="1"/>
    <col min="9" max="9" width="15.83203125" style="11" customWidth="1"/>
    <col min="10" max="11" width="22.33203125" style="11" customWidth="1"/>
    <col min="12" max="12" width="9.33203125" style="11" customWidth="1"/>
    <col min="13" max="13" width="10.83203125" style="11" hidden="1" customWidth="1"/>
    <col min="14" max="14" width="9.33203125" style="11" hidden="1"/>
    <col min="15" max="20" width="14.1640625" style="11" hidden="1" customWidth="1"/>
    <col min="21" max="21" width="16.33203125" style="11" hidden="1" customWidth="1"/>
    <col min="22" max="22" width="12.33203125" style="11" customWidth="1"/>
    <col min="23" max="23" width="16.33203125" style="11" customWidth="1"/>
    <col min="24" max="24" width="12.33203125" style="11" customWidth="1"/>
    <col min="25" max="25" width="15" style="11" customWidth="1"/>
    <col min="26" max="26" width="11" style="11" customWidth="1"/>
    <col min="27" max="27" width="15" style="11" customWidth="1"/>
    <col min="28" max="28" width="16.33203125" style="11" customWidth="1"/>
    <col min="29" max="29" width="11" style="11" customWidth="1"/>
    <col min="30" max="30" width="15" style="11" customWidth="1"/>
    <col min="31" max="31" width="16.33203125" style="11" customWidth="1"/>
    <col min="32" max="43" width="9.33203125" style="11"/>
    <col min="44" max="65" width="9.33203125" style="11" hidden="1"/>
    <col min="66" max="16384" width="9.33203125" style="11"/>
  </cols>
  <sheetData>
    <row r="2" spans="2:46" ht="36.950000000000003" customHeight="1" x14ac:dyDescent="0.2">
      <c r="L2" s="198" t="s">
        <v>5</v>
      </c>
      <c r="M2" s="199"/>
      <c r="N2" s="199"/>
      <c r="O2" s="199"/>
      <c r="P2" s="199"/>
      <c r="Q2" s="199"/>
      <c r="R2" s="199"/>
      <c r="S2" s="199"/>
      <c r="T2" s="199"/>
      <c r="U2" s="199"/>
      <c r="V2" s="199"/>
      <c r="AT2" s="12" t="s">
        <v>90</v>
      </c>
    </row>
    <row r="3" spans="2:46" ht="6.95" customHeight="1" x14ac:dyDescent="0.2">
      <c r="B3" s="13"/>
      <c r="C3" s="14"/>
      <c r="D3" s="14"/>
      <c r="E3" s="14"/>
      <c r="F3" s="14"/>
      <c r="G3" s="14"/>
      <c r="H3" s="14"/>
      <c r="I3" s="14"/>
      <c r="J3" s="14"/>
      <c r="K3" s="14"/>
      <c r="L3" s="15"/>
      <c r="AT3" s="12" t="s">
        <v>85</v>
      </c>
    </row>
    <row r="4" spans="2:46" ht="24.95" customHeight="1" x14ac:dyDescent="0.2">
      <c r="B4" s="15"/>
      <c r="D4" s="16" t="s">
        <v>106</v>
      </c>
      <c r="L4" s="15"/>
      <c r="M4" s="83" t="s">
        <v>11</v>
      </c>
      <c r="AT4" s="12" t="s">
        <v>3</v>
      </c>
    </row>
    <row r="5" spans="2:46" ht="6.95" customHeight="1" x14ac:dyDescent="0.2">
      <c r="B5" s="15"/>
      <c r="L5" s="15"/>
    </row>
    <row r="6" spans="2:46" ht="12" customHeight="1" x14ac:dyDescent="0.2">
      <c r="B6" s="15"/>
      <c r="D6" s="21" t="s">
        <v>17</v>
      </c>
      <c r="L6" s="15"/>
    </row>
    <row r="7" spans="2:46" ht="16.5" customHeight="1" x14ac:dyDescent="0.2">
      <c r="B7" s="15"/>
      <c r="E7" s="238" t="str">
        <f>'Rekapitulace stavby'!K6</f>
        <v>Generální oprava a úprava pavilonu nosorožců - ZHODNOCENÍ</v>
      </c>
      <c r="F7" s="239"/>
      <c r="G7" s="239"/>
      <c r="H7" s="239"/>
      <c r="L7" s="15"/>
    </row>
    <row r="8" spans="2:46" s="25" customFormat="1" ht="12" customHeight="1" x14ac:dyDescent="0.2">
      <c r="B8" s="24"/>
      <c r="D8" s="21" t="s">
        <v>119</v>
      </c>
      <c r="L8" s="24"/>
    </row>
    <row r="9" spans="2:46" s="25" customFormat="1" ht="16.5" customHeight="1" x14ac:dyDescent="0.2">
      <c r="B9" s="24"/>
      <c r="E9" s="223" t="s">
        <v>1893</v>
      </c>
      <c r="F9" s="237"/>
      <c r="G9" s="237"/>
      <c r="H9" s="237"/>
      <c r="L9" s="24"/>
    </row>
    <row r="10" spans="2:46" s="25" customFormat="1" x14ac:dyDescent="0.2">
      <c r="B10" s="24"/>
      <c r="L10" s="24"/>
    </row>
    <row r="11" spans="2:46" s="25" customFormat="1" ht="12" customHeight="1" x14ac:dyDescent="0.2">
      <c r="B11" s="24"/>
      <c r="D11" s="21" t="s">
        <v>19</v>
      </c>
      <c r="F11" s="22" t="s">
        <v>1</v>
      </c>
      <c r="I11" s="21" t="s">
        <v>20</v>
      </c>
      <c r="J11" s="22" t="s">
        <v>1</v>
      </c>
      <c r="L11" s="24"/>
    </row>
    <row r="12" spans="2:46" s="25" customFormat="1" ht="12" customHeight="1" x14ac:dyDescent="0.2">
      <c r="B12" s="24"/>
      <c r="D12" s="21" t="s">
        <v>21</v>
      </c>
      <c r="F12" s="22" t="s">
        <v>22</v>
      </c>
      <c r="I12" s="21" t="s">
        <v>23</v>
      </c>
      <c r="J12" s="84" t="str">
        <f>'Rekapitulace stavby'!AN8</f>
        <v>1. 12. 2022</v>
      </c>
      <c r="L12" s="24"/>
    </row>
    <row r="13" spans="2:46" s="25" customFormat="1" ht="10.9" customHeight="1" x14ac:dyDescent="0.2">
      <c r="B13" s="24"/>
      <c r="L13" s="24"/>
    </row>
    <row r="14" spans="2:46" s="25" customFormat="1" ht="12" customHeight="1" x14ac:dyDescent="0.2">
      <c r="B14" s="24"/>
      <c r="D14" s="21" t="s">
        <v>25</v>
      </c>
      <c r="I14" s="21" t="s">
        <v>26</v>
      </c>
      <c r="J14" s="22" t="s">
        <v>1</v>
      </c>
      <c r="L14" s="24"/>
    </row>
    <row r="15" spans="2:46" s="25" customFormat="1" ht="18" customHeight="1" x14ac:dyDescent="0.2">
      <c r="B15" s="24"/>
      <c r="E15" s="22" t="s">
        <v>27</v>
      </c>
      <c r="I15" s="21" t="s">
        <v>28</v>
      </c>
      <c r="J15" s="22" t="s">
        <v>1</v>
      </c>
      <c r="L15" s="24"/>
    </row>
    <row r="16" spans="2:46" s="25" customFormat="1" ht="6.95" customHeight="1" x14ac:dyDescent="0.2">
      <c r="B16" s="24"/>
      <c r="L16" s="24"/>
    </row>
    <row r="17" spans="2:12" s="25" customFormat="1" ht="12" customHeight="1" x14ac:dyDescent="0.2">
      <c r="B17" s="24"/>
      <c r="D17" s="21" t="s">
        <v>29</v>
      </c>
      <c r="I17" s="21" t="s">
        <v>26</v>
      </c>
      <c r="J17" s="1" t="str">
        <f>'Rekapitulace stavby'!AN13</f>
        <v>Vyplň údaj</v>
      </c>
      <c r="L17" s="24"/>
    </row>
    <row r="18" spans="2:12" s="25" customFormat="1" ht="18" customHeight="1" x14ac:dyDescent="0.2">
      <c r="B18" s="24"/>
      <c r="E18" s="240" t="str">
        <f>'Rekapitulace stavby'!E14</f>
        <v>Vyplň údaj</v>
      </c>
      <c r="F18" s="241"/>
      <c r="G18" s="241"/>
      <c r="H18" s="241"/>
      <c r="I18" s="21" t="s">
        <v>28</v>
      </c>
      <c r="J18" s="1" t="str">
        <f>'Rekapitulace stavby'!AN14</f>
        <v>Vyplň údaj</v>
      </c>
      <c r="L18" s="24"/>
    </row>
    <row r="19" spans="2:12" s="25" customFormat="1" ht="6.95" customHeight="1" x14ac:dyDescent="0.2">
      <c r="B19" s="24"/>
      <c r="L19" s="24"/>
    </row>
    <row r="20" spans="2:12" s="25" customFormat="1" ht="12" customHeight="1" x14ac:dyDescent="0.2">
      <c r="B20" s="24"/>
      <c r="D20" s="21" t="s">
        <v>31</v>
      </c>
      <c r="I20" s="21" t="s">
        <v>26</v>
      </c>
      <c r="J20" s="22" t="s">
        <v>1</v>
      </c>
      <c r="L20" s="24"/>
    </row>
    <row r="21" spans="2:12" s="25" customFormat="1" ht="18" customHeight="1" x14ac:dyDescent="0.2">
      <c r="B21" s="24"/>
      <c r="E21" s="22" t="s">
        <v>32</v>
      </c>
      <c r="I21" s="21" t="s">
        <v>28</v>
      </c>
      <c r="J21" s="22" t="s">
        <v>1</v>
      </c>
      <c r="L21" s="24"/>
    </row>
    <row r="22" spans="2:12" s="25" customFormat="1" ht="6.95" customHeight="1" x14ac:dyDescent="0.2">
      <c r="B22" s="24"/>
      <c r="L22" s="24"/>
    </row>
    <row r="23" spans="2:12" s="25" customFormat="1" ht="12" customHeight="1" x14ac:dyDescent="0.2">
      <c r="B23" s="24"/>
      <c r="D23" s="21" t="s">
        <v>34</v>
      </c>
      <c r="I23" s="21" t="s">
        <v>26</v>
      </c>
      <c r="J23" s="22" t="s">
        <v>1</v>
      </c>
      <c r="L23" s="24"/>
    </row>
    <row r="24" spans="2:12" s="25" customFormat="1" ht="18" customHeight="1" x14ac:dyDescent="0.2">
      <c r="B24" s="24"/>
      <c r="E24" s="22" t="s">
        <v>35</v>
      </c>
      <c r="I24" s="21" t="s">
        <v>28</v>
      </c>
      <c r="J24" s="22" t="s">
        <v>1</v>
      </c>
      <c r="L24" s="24"/>
    </row>
    <row r="25" spans="2:12" s="25" customFormat="1" ht="6.95" customHeight="1" x14ac:dyDescent="0.2">
      <c r="B25" s="24"/>
      <c r="L25" s="24"/>
    </row>
    <row r="26" spans="2:12" s="25" customFormat="1" ht="12" customHeight="1" x14ac:dyDescent="0.2">
      <c r="B26" s="24"/>
      <c r="D26" s="21" t="s">
        <v>36</v>
      </c>
      <c r="L26" s="24"/>
    </row>
    <row r="27" spans="2:12" s="86" customFormat="1" ht="16.5" customHeight="1" x14ac:dyDescent="0.2">
      <c r="B27" s="85"/>
      <c r="E27" s="214" t="s">
        <v>1</v>
      </c>
      <c r="F27" s="214"/>
      <c r="G27" s="214"/>
      <c r="H27" s="214"/>
      <c r="L27" s="85"/>
    </row>
    <row r="28" spans="2:12" s="25" customFormat="1" ht="6.95" customHeight="1" x14ac:dyDescent="0.2">
      <c r="B28" s="24"/>
      <c r="L28" s="24"/>
    </row>
    <row r="29" spans="2:12" s="25" customFormat="1" ht="6.95" customHeight="1" x14ac:dyDescent="0.2">
      <c r="B29" s="24"/>
      <c r="D29" s="47"/>
      <c r="E29" s="47"/>
      <c r="F29" s="47"/>
      <c r="G29" s="47"/>
      <c r="H29" s="47"/>
      <c r="I29" s="47"/>
      <c r="J29" s="47"/>
      <c r="K29" s="47"/>
      <c r="L29" s="24"/>
    </row>
    <row r="30" spans="2:12" s="25" customFormat="1" ht="25.35" customHeight="1" x14ac:dyDescent="0.2">
      <c r="B30" s="24"/>
      <c r="D30" s="88" t="s">
        <v>37</v>
      </c>
      <c r="J30" s="89">
        <f>ROUND(J122, 0)</f>
        <v>0</v>
      </c>
      <c r="L30" s="24"/>
    </row>
    <row r="31" spans="2:12" s="25" customFormat="1" ht="6.95" customHeight="1" x14ac:dyDescent="0.2">
      <c r="B31" s="24"/>
      <c r="D31" s="47"/>
      <c r="E31" s="47"/>
      <c r="F31" s="47"/>
      <c r="G31" s="47"/>
      <c r="H31" s="47"/>
      <c r="I31" s="47"/>
      <c r="J31" s="47"/>
      <c r="K31" s="47"/>
      <c r="L31" s="24"/>
    </row>
    <row r="32" spans="2:12" s="25" customFormat="1" ht="14.45" customHeight="1" x14ac:dyDescent="0.2">
      <c r="B32" s="24"/>
      <c r="F32" s="90" t="s">
        <v>39</v>
      </c>
      <c r="I32" s="90" t="s">
        <v>38</v>
      </c>
      <c r="J32" s="90" t="s">
        <v>40</v>
      </c>
      <c r="L32" s="24"/>
    </row>
    <row r="33" spans="2:12" s="25" customFormat="1" ht="14.45" customHeight="1" x14ac:dyDescent="0.2">
      <c r="B33" s="24"/>
      <c r="D33" s="91" t="s">
        <v>41</v>
      </c>
      <c r="E33" s="21" t="s">
        <v>42</v>
      </c>
      <c r="F33" s="92">
        <f>ROUND((SUM(BE122:BE181)),  0)</f>
        <v>0</v>
      </c>
      <c r="I33" s="93">
        <v>0.21</v>
      </c>
      <c r="J33" s="92">
        <f>ROUND(((SUM(BE122:BE181))*I33),  0)</f>
        <v>0</v>
      </c>
      <c r="L33" s="24"/>
    </row>
    <row r="34" spans="2:12" s="25" customFormat="1" ht="14.45" customHeight="1" x14ac:dyDescent="0.2">
      <c r="B34" s="24"/>
      <c r="E34" s="21" t="s">
        <v>43</v>
      </c>
      <c r="F34" s="92">
        <f>ROUND((SUM(BF122:BF181)),  0)</f>
        <v>0</v>
      </c>
      <c r="I34" s="93">
        <v>0.15</v>
      </c>
      <c r="J34" s="92">
        <f>ROUND(((SUM(BF122:BF181))*I34),  0)</f>
        <v>0</v>
      </c>
      <c r="L34" s="24"/>
    </row>
    <row r="35" spans="2:12" s="25" customFormat="1" ht="14.45" hidden="1" customHeight="1" x14ac:dyDescent="0.2">
      <c r="B35" s="24"/>
      <c r="E35" s="21" t="s">
        <v>44</v>
      </c>
      <c r="F35" s="92">
        <f>ROUND((SUM(BG122:BG181)),  0)</f>
        <v>0</v>
      </c>
      <c r="I35" s="93">
        <v>0.21</v>
      </c>
      <c r="J35" s="92">
        <f>0</f>
        <v>0</v>
      </c>
      <c r="L35" s="24"/>
    </row>
    <row r="36" spans="2:12" s="25" customFormat="1" ht="14.45" hidden="1" customHeight="1" x14ac:dyDescent="0.2">
      <c r="B36" s="24"/>
      <c r="E36" s="21" t="s">
        <v>45</v>
      </c>
      <c r="F36" s="92">
        <f>ROUND((SUM(BH122:BH181)),  0)</f>
        <v>0</v>
      </c>
      <c r="I36" s="93">
        <v>0.15</v>
      </c>
      <c r="J36" s="92">
        <f>0</f>
        <v>0</v>
      </c>
      <c r="L36" s="24"/>
    </row>
    <row r="37" spans="2:12" s="25" customFormat="1" ht="14.45" hidden="1" customHeight="1" x14ac:dyDescent="0.2">
      <c r="B37" s="24"/>
      <c r="E37" s="21" t="s">
        <v>46</v>
      </c>
      <c r="F37" s="92">
        <f>ROUND((SUM(BI122:BI181)),  0)</f>
        <v>0</v>
      </c>
      <c r="I37" s="93">
        <v>0</v>
      </c>
      <c r="J37" s="92">
        <f>0</f>
        <v>0</v>
      </c>
      <c r="L37" s="24"/>
    </row>
    <row r="38" spans="2:12" s="25" customFormat="1" ht="6.95" customHeight="1" x14ac:dyDescent="0.2">
      <c r="B38" s="24"/>
      <c r="L38" s="24"/>
    </row>
    <row r="39" spans="2:12" s="25" customFormat="1" ht="25.35" customHeight="1" x14ac:dyDescent="0.2">
      <c r="B39" s="24"/>
      <c r="C39" s="94"/>
      <c r="D39" s="95" t="s">
        <v>47</v>
      </c>
      <c r="E39" s="50"/>
      <c r="F39" s="50"/>
      <c r="G39" s="96" t="s">
        <v>48</v>
      </c>
      <c r="H39" s="97" t="s">
        <v>49</v>
      </c>
      <c r="I39" s="50"/>
      <c r="J39" s="98">
        <f>SUM(J30:J37)</f>
        <v>0</v>
      </c>
      <c r="K39" s="99"/>
      <c r="L39" s="24"/>
    </row>
    <row r="40" spans="2:12" s="25" customFormat="1" ht="14.45" customHeight="1" x14ac:dyDescent="0.2">
      <c r="B40" s="24"/>
      <c r="L40" s="24"/>
    </row>
    <row r="41" spans="2:12" ht="14.45" customHeight="1" x14ac:dyDescent="0.2">
      <c r="B41" s="15"/>
      <c r="L41" s="15"/>
    </row>
    <row r="42" spans="2:12" ht="14.45" customHeight="1" x14ac:dyDescent="0.2">
      <c r="B42" s="15"/>
      <c r="L42" s="15"/>
    </row>
    <row r="43" spans="2:12" ht="14.45" customHeight="1" x14ac:dyDescent="0.2">
      <c r="B43" s="15"/>
      <c r="L43" s="15"/>
    </row>
    <row r="44" spans="2:12" ht="14.45" customHeight="1" x14ac:dyDescent="0.2">
      <c r="B44" s="15"/>
      <c r="L44" s="15"/>
    </row>
    <row r="45" spans="2:12" ht="14.45" customHeight="1" x14ac:dyDescent="0.2">
      <c r="B45" s="15"/>
      <c r="L45" s="15"/>
    </row>
    <row r="46" spans="2:12" ht="14.45" customHeight="1" x14ac:dyDescent="0.2">
      <c r="B46" s="15"/>
      <c r="L46" s="15"/>
    </row>
    <row r="47" spans="2:12" ht="14.45" customHeight="1" x14ac:dyDescent="0.2">
      <c r="B47" s="15"/>
      <c r="L47" s="15"/>
    </row>
    <row r="48" spans="2:12" ht="14.45" customHeight="1" x14ac:dyDescent="0.2">
      <c r="B48" s="15"/>
      <c r="L48" s="15"/>
    </row>
    <row r="49" spans="2:12" ht="14.45" customHeight="1" x14ac:dyDescent="0.2">
      <c r="B49" s="15"/>
      <c r="L49" s="15"/>
    </row>
    <row r="50" spans="2:12" s="25" customFormat="1" ht="14.45" customHeight="1" x14ac:dyDescent="0.2">
      <c r="B50" s="24"/>
      <c r="D50" s="34" t="s">
        <v>50</v>
      </c>
      <c r="E50" s="35"/>
      <c r="F50" s="35"/>
      <c r="G50" s="34" t="s">
        <v>51</v>
      </c>
      <c r="H50" s="35"/>
      <c r="I50" s="35"/>
      <c r="J50" s="35"/>
      <c r="K50" s="35"/>
      <c r="L50" s="24"/>
    </row>
    <row r="51" spans="2:12" x14ac:dyDescent="0.2">
      <c r="B51" s="15"/>
      <c r="L51" s="15"/>
    </row>
    <row r="52" spans="2:12" x14ac:dyDescent="0.2">
      <c r="B52" s="15"/>
      <c r="L52" s="15"/>
    </row>
    <row r="53" spans="2:12" x14ac:dyDescent="0.2">
      <c r="B53" s="15"/>
      <c r="L53" s="15"/>
    </row>
    <row r="54" spans="2:12" x14ac:dyDescent="0.2">
      <c r="B54" s="15"/>
      <c r="L54" s="15"/>
    </row>
    <row r="55" spans="2:12" x14ac:dyDescent="0.2">
      <c r="B55" s="15"/>
      <c r="L55" s="15"/>
    </row>
    <row r="56" spans="2:12" x14ac:dyDescent="0.2">
      <c r="B56" s="15"/>
      <c r="L56" s="15"/>
    </row>
    <row r="57" spans="2:12" x14ac:dyDescent="0.2">
      <c r="B57" s="15"/>
      <c r="L57" s="15"/>
    </row>
    <row r="58" spans="2:12" x14ac:dyDescent="0.2">
      <c r="B58" s="15"/>
      <c r="L58" s="15"/>
    </row>
    <row r="59" spans="2:12" x14ac:dyDescent="0.2">
      <c r="B59" s="15"/>
      <c r="L59" s="15"/>
    </row>
    <row r="60" spans="2:12" x14ac:dyDescent="0.2">
      <c r="B60" s="15"/>
      <c r="L60" s="15"/>
    </row>
    <row r="61" spans="2:12" s="25" customFormat="1" ht="12.75" x14ac:dyDescent="0.2">
      <c r="B61" s="24"/>
      <c r="D61" s="36" t="s">
        <v>52</v>
      </c>
      <c r="E61" s="27"/>
      <c r="F61" s="100" t="s">
        <v>53</v>
      </c>
      <c r="G61" s="36" t="s">
        <v>52</v>
      </c>
      <c r="H61" s="27"/>
      <c r="I61" s="27"/>
      <c r="J61" s="101" t="s">
        <v>53</v>
      </c>
      <c r="K61" s="27"/>
      <c r="L61" s="24"/>
    </row>
    <row r="62" spans="2:12" x14ac:dyDescent="0.2">
      <c r="B62" s="15"/>
      <c r="L62" s="15"/>
    </row>
    <row r="63" spans="2:12" x14ac:dyDescent="0.2">
      <c r="B63" s="15"/>
      <c r="L63" s="15"/>
    </row>
    <row r="64" spans="2:12" x14ac:dyDescent="0.2">
      <c r="B64" s="15"/>
      <c r="L64" s="15"/>
    </row>
    <row r="65" spans="2:12" s="25" customFormat="1" ht="12.75" x14ac:dyDescent="0.2">
      <c r="B65" s="24"/>
      <c r="D65" s="34" t="s">
        <v>54</v>
      </c>
      <c r="E65" s="35"/>
      <c r="F65" s="35"/>
      <c r="G65" s="34" t="s">
        <v>55</v>
      </c>
      <c r="H65" s="35"/>
      <c r="I65" s="35"/>
      <c r="J65" s="35"/>
      <c r="K65" s="35"/>
      <c r="L65" s="24"/>
    </row>
    <row r="66" spans="2:12" x14ac:dyDescent="0.2">
      <c r="B66" s="15"/>
      <c r="L66" s="15"/>
    </row>
    <row r="67" spans="2:12" x14ac:dyDescent="0.2">
      <c r="B67" s="15"/>
      <c r="L67" s="15"/>
    </row>
    <row r="68" spans="2:12" x14ac:dyDescent="0.2">
      <c r="B68" s="15"/>
      <c r="L68" s="15"/>
    </row>
    <row r="69" spans="2:12" x14ac:dyDescent="0.2">
      <c r="B69" s="15"/>
      <c r="L69" s="15"/>
    </row>
    <row r="70" spans="2:12" x14ac:dyDescent="0.2">
      <c r="B70" s="15"/>
      <c r="L70" s="15"/>
    </row>
    <row r="71" spans="2:12" x14ac:dyDescent="0.2">
      <c r="B71" s="15"/>
      <c r="L71" s="15"/>
    </row>
    <row r="72" spans="2:12" x14ac:dyDescent="0.2">
      <c r="B72" s="15"/>
      <c r="L72" s="15"/>
    </row>
    <row r="73" spans="2:12" x14ac:dyDescent="0.2">
      <c r="B73" s="15"/>
      <c r="L73" s="15"/>
    </row>
    <row r="74" spans="2:12" x14ac:dyDescent="0.2">
      <c r="B74" s="15"/>
      <c r="L74" s="15"/>
    </row>
    <row r="75" spans="2:12" x14ac:dyDescent="0.2">
      <c r="B75" s="15"/>
      <c r="L75" s="15"/>
    </row>
    <row r="76" spans="2:12" s="25" customFormat="1" ht="12.75" x14ac:dyDescent="0.2">
      <c r="B76" s="24"/>
      <c r="D76" s="36" t="s">
        <v>52</v>
      </c>
      <c r="E76" s="27"/>
      <c r="F76" s="100" t="s">
        <v>53</v>
      </c>
      <c r="G76" s="36" t="s">
        <v>52</v>
      </c>
      <c r="H76" s="27"/>
      <c r="I76" s="27"/>
      <c r="J76" s="101" t="s">
        <v>53</v>
      </c>
      <c r="K76" s="27"/>
      <c r="L76" s="24"/>
    </row>
    <row r="77" spans="2:12" s="25" customFormat="1" ht="14.45" customHeight="1" x14ac:dyDescent="0.2">
      <c r="B77" s="37"/>
      <c r="C77" s="38"/>
      <c r="D77" s="38"/>
      <c r="E77" s="38"/>
      <c r="F77" s="38"/>
      <c r="G77" s="38"/>
      <c r="H77" s="38"/>
      <c r="I77" s="38"/>
      <c r="J77" s="38"/>
      <c r="K77" s="38"/>
      <c r="L77" s="24"/>
    </row>
    <row r="81" spans="2:47" s="25" customFormat="1" ht="6.95" customHeight="1" x14ac:dyDescent="0.2">
      <c r="B81" s="39"/>
      <c r="C81" s="40"/>
      <c r="D81" s="40"/>
      <c r="E81" s="40"/>
      <c r="F81" s="40"/>
      <c r="G81" s="40"/>
      <c r="H81" s="40"/>
      <c r="I81" s="40"/>
      <c r="J81" s="40"/>
      <c r="K81" s="40"/>
      <c r="L81" s="24"/>
    </row>
    <row r="82" spans="2:47" s="25" customFormat="1" ht="24.95" customHeight="1" x14ac:dyDescent="0.2">
      <c r="B82" s="24"/>
      <c r="C82" s="16" t="s">
        <v>193</v>
      </c>
      <c r="L82" s="24"/>
    </row>
    <row r="83" spans="2:47" s="25" customFormat="1" ht="6.95" customHeight="1" x14ac:dyDescent="0.2">
      <c r="B83" s="24"/>
      <c r="L83" s="24"/>
    </row>
    <row r="84" spans="2:47" s="25" customFormat="1" ht="12" customHeight="1" x14ac:dyDescent="0.2">
      <c r="B84" s="24"/>
      <c r="C84" s="21" t="s">
        <v>17</v>
      </c>
      <c r="L84" s="24"/>
    </row>
    <row r="85" spans="2:47" s="25" customFormat="1" ht="16.5" customHeight="1" x14ac:dyDescent="0.2">
      <c r="B85" s="24"/>
      <c r="E85" s="238" t="str">
        <f>E7</f>
        <v>Generální oprava a úprava pavilonu nosorožců - ZHODNOCENÍ</v>
      </c>
      <c r="F85" s="239"/>
      <c r="G85" s="239"/>
      <c r="H85" s="239"/>
      <c r="L85" s="24"/>
    </row>
    <row r="86" spans="2:47" s="25" customFormat="1" ht="12" customHeight="1" x14ac:dyDescent="0.2">
      <c r="B86" s="24"/>
      <c r="C86" s="21" t="s">
        <v>119</v>
      </c>
      <c r="L86" s="24"/>
    </row>
    <row r="87" spans="2:47" s="25" customFormat="1" ht="16.5" customHeight="1" x14ac:dyDescent="0.2">
      <c r="B87" s="24"/>
      <c r="E87" s="223" t="str">
        <f>E9</f>
        <v>3 - SO 01 - Zdravotní technika - zhodnocení</v>
      </c>
      <c r="F87" s="237"/>
      <c r="G87" s="237"/>
      <c r="H87" s="237"/>
      <c r="L87" s="24"/>
    </row>
    <row r="88" spans="2:47" s="25" customFormat="1" ht="6.95" customHeight="1" x14ac:dyDescent="0.2">
      <c r="B88" s="24"/>
      <c r="L88" s="24"/>
    </row>
    <row r="89" spans="2:47" s="25" customFormat="1" ht="12" customHeight="1" x14ac:dyDescent="0.2">
      <c r="B89" s="24"/>
      <c r="C89" s="21" t="s">
        <v>21</v>
      </c>
      <c r="F89" s="22" t="str">
        <f>F12</f>
        <v>Dvůr Králové nad Labem</v>
      </c>
      <c r="I89" s="21" t="s">
        <v>23</v>
      </c>
      <c r="J89" s="84" t="str">
        <f>IF(J12="","",J12)</f>
        <v>1. 12. 2022</v>
      </c>
      <c r="L89" s="24"/>
    </row>
    <row r="90" spans="2:47" s="25" customFormat="1" ht="6.95" customHeight="1" x14ac:dyDescent="0.2">
      <c r="B90" s="24"/>
      <c r="L90" s="24"/>
    </row>
    <row r="91" spans="2:47" s="25" customFormat="1" ht="40.15" customHeight="1" x14ac:dyDescent="0.2">
      <c r="B91" s="24"/>
      <c r="C91" s="21" t="s">
        <v>25</v>
      </c>
      <c r="F91" s="22" t="str">
        <f>E15</f>
        <v>ZOO Dvůr Králové a.s., Štefánikova 1029, D.K.n.L.</v>
      </c>
      <c r="I91" s="21" t="s">
        <v>31</v>
      </c>
      <c r="J91" s="102" t="str">
        <f>E21</f>
        <v>Projektis DK s r.o., Legionářská 562, D.K.n.L.</v>
      </c>
      <c r="L91" s="24"/>
    </row>
    <row r="92" spans="2:47" s="25" customFormat="1" ht="15.2" customHeight="1" x14ac:dyDescent="0.2">
      <c r="B92" s="24"/>
      <c r="C92" s="21" t="s">
        <v>29</v>
      </c>
      <c r="F92" s="22" t="str">
        <f>IF(E18="","",E18)</f>
        <v>Vyplň údaj</v>
      </c>
      <c r="I92" s="21" t="s">
        <v>34</v>
      </c>
      <c r="J92" s="102" t="str">
        <f>E24</f>
        <v>ing. V. Švehla</v>
      </c>
      <c r="L92" s="24"/>
    </row>
    <row r="93" spans="2:47" s="25" customFormat="1" ht="10.35" customHeight="1" x14ac:dyDescent="0.2">
      <c r="B93" s="24"/>
      <c r="L93" s="24"/>
    </row>
    <row r="94" spans="2:47" s="25" customFormat="1" ht="29.25" customHeight="1" x14ac:dyDescent="0.2">
      <c r="B94" s="24"/>
      <c r="C94" s="103" t="s">
        <v>194</v>
      </c>
      <c r="D94" s="94"/>
      <c r="E94" s="94"/>
      <c r="F94" s="94"/>
      <c r="G94" s="94"/>
      <c r="H94" s="94"/>
      <c r="I94" s="94"/>
      <c r="J94" s="104" t="s">
        <v>195</v>
      </c>
      <c r="K94" s="94"/>
      <c r="L94" s="24"/>
    </row>
    <row r="95" spans="2:47" s="25" customFormat="1" ht="10.35" customHeight="1" x14ac:dyDescent="0.2">
      <c r="B95" s="24"/>
      <c r="L95" s="24"/>
    </row>
    <row r="96" spans="2:47" s="25" customFormat="1" ht="22.9" customHeight="1" x14ac:dyDescent="0.2">
      <c r="B96" s="24"/>
      <c r="C96" s="105" t="s">
        <v>196</v>
      </c>
      <c r="J96" s="89">
        <f>J122</f>
        <v>0</v>
      </c>
      <c r="L96" s="24"/>
      <c r="AU96" s="12" t="s">
        <v>197</v>
      </c>
    </row>
    <row r="97" spans="2:12" s="107" customFormat="1" ht="24.95" customHeight="1" x14ac:dyDescent="0.2">
      <c r="B97" s="106"/>
      <c r="D97" s="108" t="s">
        <v>1894</v>
      </c>
      <c r="E97" s="109"/>
      <c r="F97" s="109"/>
      <c r="G97" s="109"/>
      <c r="H97" s="109"/>
      <c r="I97" s="109"/>
      <c r="J97" s="110">
        <f>J123</f>
        <v>0</v>
      </c>
      <c r="L97" s="106"/>
    </row>
    <row r="98" spans="2:12" s="112" customFormat="1" ht="19.899999999999999" customHeight="1" x14ac:dyDescent="0.2">
      <c r="B98" s="111"/>
      <c r="D98" s="113" t="s">
        <v>1895</v>
      </c>
      <c r="E98" s="114"/>
      <c r="F98" s="114"/>
      <c r="G98" s="114"/>
      <c r="H98" s="114"/>
      <c r="I98" s="114"/>
      <c r="J98" s="115">
        <f>J127</f>
        <v>0</v>
      </c>
      <c r="L98" s="111"/>
    </row>
    <row r="99" spans="2:12" s="107" customFormat="1" ht="24.95" customHeight="1" x14ac:dyDescent="0.2">
      <c r="B99" s="106"/>
      <c r="D99" s="108" t="s">
        <v>207</v>
      </c>
      <c r="E99" s="109"/>
      <c r="F99" s="109"/>
      <c r="G99" s="109"/>
      <c r="H99" s="109"/>
      <c r="I99" s="109"/>
      <c r="J99" s="110">
        <f>J130</f>
        <v>0</v>
      </c>
      <c r="L99" s="106"/>
    </row>
    <row r="100" spans="2:12" s="112" customFormat="1" ht="19.899999999999999" customHeight="1" x14ac:dyDescent="0.2">
      <c r="B100" s="111"/>
      <c r="D100" s="113" t="s">
        <v>1896</v>
      </c>
      <c r="E100" s="114"/>
      <c r="F100" s="114"/>
      <c r="G100" s="114"/>
      <c r="H100" s="114"/>
      <c r="I100" s="114"/>
      <c r="J100" s="115">
        <f>J131</f>
        <v>0</v>
      </c>
      <c r="L100" s="111"/>
    </row>
    <row r="101" spans="2:12" s="112" customFormat="1" ht="19.899999999999999" customHeight="1" x14ac:dyDescent="0.2">
      <c r="B101" s="111"/>
      <c r="D101" s="113" t="s">
        <v>1897</v>
      </c>
      <c r="E101" s="114"/>
      <c r="F101" s="114"/>
      <c r="G101" s="114"/>
      <c r="H101" s="114"/>
      <c r="I101" s="114"/>
      <c r="J101" s="115">
        <f>J137</f>
        <v>0</v>
      </c>
      <c r="L101" s="111"/>
    </row>
    <row r="102" spans="2:12" s="112" customFormat="1" ht="19.899999999999999" customHeight="1" x14ac:dyDescent="0.2">
      <c r="B102" s="111"/>
      <c r="D102" s="113" t="s">
        <v>1898</v>
      </c>
      <c r="E102" s="114"/>
      <c r="F102" s="114"/>
      <c r="G102" s="114"/>
      <c r="H102" s="114"/>
      <c r="I102" s="114"/>
      <c r="J102" s="115">
        <f>J166</f>
        <v>0</v>
      </c>
      <c r="L102" s="111"/>
    </row>
    <row r="103" spans="2:12" s="25" customFormat="1" ht="21.75" customHeight="1" x14ac:dyDescent="0.2">
      <c r="B103" s="24"/>
      <c r="L103" s="24"/>
    </row>
    <row r="104" spans="2:12" s="25" customFormat="1" ht="6.95" customHeight="1" x14ac:dyDescent="0.2">
      <c r="B104" s="37"/>
      <c r="C104" s="38"/>
      <c r="D104" s="38"/>
      <c r="E104" s="38"/>
      <c r="F104" s="38"/>
      <c r="G104" s="38"/>
      <c r="H104" s="38"/>
      <c r="I104" s="38"/>
      <c r="J104" s="38"/>
      <c r="K104" s="38"/>
      <c r="L104" s="24"/>
    </row>
    <row r="108" spans="2:12" s="25" customFormat="1" ht="6.95" customHeight="1" x14ac:dyDescent="0.2">
      <c r="B108" s="39"/>
      <c r="C108" s="40"/>
      <c r="D108" s="40"/>
      <c r="E108" s="40"/>
      <c r="F108" s="40"/>
      <c r="G108" s="40"/>
      <c r="H108" s="40"/>
      <c r="I108" s="40"/>
      <c r="J108" s="40"/>
      <c r="K108" s="40"/>
      <c r="L108" s="24"/>
    </row>
    <row r="109" spans="2:12" s="25" customFormat="1" ht="24.95" customHeight="1" x14ac:dyDescent="0.2">
      <c r="B109" s="24"/>
      <c r="C109" s="16" t="s">
        <v>221</v>
      </c>
      <c r="L109" s="24"/>
    </row>
    <row r="110" spans="2:12" s="25" customFormat="1" ht="6.95" customHeight="1" x14ac:dyDescent="0.2">
      <c r="B110" s="24"/>
      <c r="L110" s="24"/>
    </row>
    <row r="111" spans="2:12" s="25" customFormat="1" ht="12" customHeight="1" x14ac:dyDescent="0.2">
      <c r="B111" s="24"/>
      <c r="C111" s="21" t="s">
        <v>17</v>
      </c>
      <c r="L111" s="24"/>
    </row>
    <row r="112" spans="2:12" s="25" customFormat="1" ht="16.5" customHeight="1" x14ac:dyDescent="0.2">
      <c r="B112" s="24"/>
      <c r="E112" s="238" t="str">
        <f>E7</f>
        <v>Generální oprava a úprava pavilonu nosorožců - ZHODNOCENÍ</v>
      </c>
      <c r="F112" s="239"/>
      <c r="G112" s="239"/>
      <c r="H112" s="239"/>
      <c r="L112" s="24"/>
    </row>
    <row r="113" spans="2:65" s="25" customFormat="1" ht="12" customHeight="1" x14ac:dyDescent="0.2">
      <c r="B113" s="24"/>
      <c r="C113" s="21" t="s">
        <v>119</v>
      </c>
      <c r="L113" s="24"/>
    </row>
    <row r="114" spans="2:65" s="25" customFormat="1" ht="16.5" customHeight="1" x14ac:dyDescent="0.2">
      <c r="B114" s="24"/>
      <c r="E114" s="223" t="str">
        <f>E9</f>
        <v>3 - SO 01 - Zdravotní technika - zhodnocení</v>
      </c>
      <c r="F114" s="237"/>
      <c r="G114" s="237"/>
      <c r="H114" s="237"/>
      <c r="L114" s="24"/>
    </row>
    <row r="115" spans="2:65" s="25" customFormat="1" ht="6.95" customHeight="1" x14ac:dyDescent="0.2">
      <c r="B115" s="24"/>
      <c r="L115" s="24"/>
    </row>
    <row r="116" spans="2:65" s="25" customFormat="1" ht="12" customHeight="1" x14ac:dyDescent="0.2">
      <c r="B116" s="24"/>
      <c r="C116" s="21" t="s">
        <v>21</v>
      </c>
      <c r="F116" s="22" t="str">
        <f>F12</f>
        <v>Dvůr Králové nad Labem</v>
      </c>
      <c r="I116" s="21" t="s">
        <v>23</v>
      </c>
      <c r="J116" s="84" t="str">
        <f>IF(J12="","",J12)</f>
        <v>1. 12. 2022</v>
      </c>
      <c r="L116" s="24"/>
    </row>
    <row r="117" spans="2:65" s="25" customFormat="1" ht="6.95" customHeight="1" x14ac:dyDescent="0.2">
      <c r="B117" s="24"/>
      <c r="L117" s="24"/>
    </row>
    <row r="118" spans="2:65" s="25" customFormat="1" ht="40.15" customHeight="1" x14ac:dyDescent="0.2">
      <c r="B118" s="24"/>
      <c r="C118" s="21" t="s">
        <v>25</v>
      </c>
      <c r="F118" s="22" t="str">
        <f>E15</f>
        <v>ZOO Dvůr Králové a.s., Štefánikova 1029, D.K.n.L.</v>
      </c>
      <c r="I118" s="21" t="s">
        <v>31</v>
      </c>
      <c r="J118" s="102" t="str">
        <f>E21</f>
        <v>Projektis DK s r.o., Legionářská 562, D.K.n.L.</v>
      </c>
      <c r="L118" s="24"/>
    </row>
    <row r="119" spans="2:65" s="25" customFormat="1" ht="15.2" customHeight="1" x14ac:dyDescent="0.2">
      <c r="B119" s="24"/>
      <c r="C119" s="21" t="s">
        <v>29</v>
      </c>
      <c r="F119" s="22" t="str">
        <f>IF(E18="","",E18)</f>
        <v>Vyplň údaj</v>
      </c>
      <c r="I119" s="21" t="s">
        <v>34</v>
      </c>
      <c r="J119" s="102" t="str">
        <f>E24</f>
        <v>ing. V. Švehla</v>
      </c>
      <c r="L119" s="24"/>
    </row>
    <row r="120" spans="2:65" s="25" customFormat="1" ht="10.35" customHeight="1" x14ac:dyDescent="0.2">
      <c r="B120" s="24"/>
      <c r="L120" s="24"/>
    </row>
    <row r="121" spans="2:65" s="120" customFormat="1" ht="29.25" customHeight="1" x14ac:dyDescent="0.2">
      <c r="B121" s="116"/>
      <c r="C121" s="117" t="s">
        <v>222</v>
      </c>
      <c r="D121" s="118" t="s">
        <v>62</v>
      </c>
      <c r="E121" s="118" t="s">
        <v>58</v>
      </c>
      <c r="F121" s="118" t="s">
        <v>59</v>
      </c>
      <c r="G121" s="118" t="s">
        <v>223</v>
      </c>
      <c r="H121" s="118" t="s">
        <v>224</v>
      </c>
      <c r="I121" s="118" t="s">
        <v>225</v>
      </c>
      <c r="J121" s="118" t="s">
        <v>195</v>
      </c>
      <c r="K121" s="119" t="s">
        <v>226</v>
      </c>
      <c r="L121" s="116"/>
      <c r="M121" s="52" t="s">
        <v>1</v>
      </c>
      <c r="N121" s="53" t="s">
        <v>41</v>
      </c>
      <c r="O121" s="53" t="s">
        <v>227</v>
      </c>
      <c r="P121" s="53" t="s">
        <v>228</v>
      </c>
      <c r="Q121" s="53" t="s">
        <v>229</v>
      </c>
      <c r="R121" s="53" t="s">
        <v>230</v>
      </c>
      <c r="S121" s="53" t="s">
        <v>231</v>
      </c>
      <c r="T121" s="54" t="s">
        <v>232</v>
      </c>
    </row>
    <row r="122" spans="2:65" s="25" customFormat="1" ht="22.9" customHeight="1" x14ac:dyDescent="0.25">
      <c r="B122" s="24"/>
      <c r="C122" s="58" t="s">
        <v>233</v>
      </c>
      <c r="J122" s="121">
        <f>BK122</f>
        <v>0</v>
      </c>
      <c r="L122" s="24"/>
      <c r="M122" s="55"/>
      <c r="N122" s="47"/>
      <c r="O122" s="47"/>
      <c r="P122" s="122">
        <f>P123+P130</f>
        <v>0</v>
      </c>
      <c r="Q122" s="47"/>
      <c r="R122" s="122">
        <f>R123+R130</f>
        <v>8.5439000000000007</v>
      </c>
      <c r="S122" s="47"/>
      <c r="T122" s="123">
        <f>T123+T130</f>
        <v>0</v>
      </c>
      <c r="AT122" s="12" t="s">
        <v>76</v>
      </c>
      <c r="AU122" s="12" t="s">
        <v>197</v>
      </c>
      <c r="BK122" s="124">
        <f>BK123+BK130</f>
        <v>0</v>
      </c>
    </row>
    <row r="123" spans="2:65" s="126" customFormat="1" ht="25.9" customHeight="1" x14ac:dyDescent="0.2">
      <c r="B123" s="125"/>
      <c r="D123" s="127" t="s">
        <v>76</v>
      </c>
      <c r="E123" s="128" t="s">
        <v>234</v>
      </c>
      <c r="F123" s="128" t="s">
        <v>234</v>
      </c>
      <c r="J123" s="129">
        <f>BK123</f>
        <v>0</v>
      </c>
      <c r="L123" s="125"/>
      <c r="M123" s="130"/>
      <c r="P123" s="131">
        <f>P124+SUM(P125:P127)</f>
        <v>0</v>
      </c>
      <c r="R123" s="131">
        <f>R124+SUM(R125:R127)</f>
        <v>8.0372500000000002</v>
      </c>
      <c r="T123" s="132">
        <f>T124+SUM(T125:T127)</f>
        <v>0</v>
      </c>
      <c r="AR123" s="127" t="s">
        <v>8</v>
      </c>
      <c r="AT123" s="133" t="s">
        <v>76</v>
      </c>
      <c r="AU123" s="133" t="s">
        <v>77</v>
      </c>
      <c r="AY123" s="127" t="s">
        <v>236</v>
      </c>
      <c r="BK123" s="134">
        <f>BK124+SUM(BK125:BK127)</f>
        <v>0</v>
      </c>
    </row>
    <row r="124" spans="2:65" s="25" customFormat="1" ht="44.25" customHeight="1" x14ac:dyDescent="0.2">
      <c r="B124" s="24"/>
      <c r="C124" s="137" t="s">
        <v>8</v>
      </c>
      <c r="D124" s="137" t="s">
        <v>238</v>
      </c>
      <c r="E124" s="138" t="s">
        <v>1899</v>
      </c>
      <c r="F124" s="139" t="s">
        <v>1900</v>
      </c>
      <c r="G124" s="140" t="s">
        <v>241</v>
      </c>
      <c r="H124" s="141">
        <v>117.2</v>
      </c>
      <c r="I124" s="4"/>
      <c r="J124" s="142">
        <f>ROUND(I124*H124,0)</f>
        <v>0</v>
      </c>
      <c r="K124" s="139" t="s">
        <v>1</v>
      </c>
      <c r="L124" s="24"/>
      <c r="M124" s="143" t="s">
        <v>1</v>
      </c>
      <c r="N124" s="144" t="s">
        <v>42</v>
      </c>
      <c r="P124" s="145">
        <f>O124*H124</f>
        <v>0</v>
      </c>
      <c r="Q124" s="145">
        <v>0</v>
      </c>
      <c r="R124" s="145">
        <f>Q124*H124</f>
        <v>0</v>
      </c>
      <c r="S124" s="145">
        <v>0</v>
      </c>
      <c r="T124" s="146">
        <f>S124*H124</f>
        <v>0</v>
      </c>
      <c r="AR124" s="147" t="s">
        <v>91</v>
      </c>
      <c r="AT124" s="147" t="s">
        <v>238</v>
      </c>
      <c r="AU124" s="147" t="s">
        <v>8</v>
      </c>
      <c r="AY124" s="12" t="s">
        <v>236</v>
      </c>
      <c r="BE124" s="148">
        <f>IF(N124="základní",J124,0)</f>
        <v>0</v>
      </c>
      <c r="BF124" s="148">
        <f>IF(N124="snížená",J124,0)</f>
        <v>0</v>
      </c>
      <c r="BG124" s="148">
        <f>IF(N124="zákl. přenesená",J124,0)</f>
        <v>0</v>
      </c>
      <c r="BH124" s="148">
        <f>IF(N124="sníž. přenesená",J124,0)</f>
        <v>0</v>
      </c>
      <c r="BI124" s="148">
        <f>IF(N124="nulová",J124,0)</f>
        <v>0</v>
      </c>
      <c r="BJ124" s="12" t="s">
        <v>8</v>
      </c>
      <c r="BK124" s="148">
        <f>ROUND(I124*H124,0)</f>
        <v>0</v>
      </c>
      <c r="BL124" s="12" t="s">
        <v>91</v>
      </c>
      <c r="BM124" s="147" t="s">
        <v>1901</v>
      </c>
    </row>
    <row r="125" spans="2:65" s="150" customFormat="1" x14ac:dyDescent="0.2">
      <c r="B125" s="149"/>
      <c r="D125" s="151" t="s">
        <v>244</v>
      </c>
      <c r="E125" s="152" t="s">
        <v>1</v>
      </c>
      <c r="F125" s="153" t="s">
        <v>1902</v>
      </c>
      <c r="H125" s="154">
        <v>117.2</v>
      </c>
      <c r="I125" s="5"/>
      <c r="L125" s="149"/>
      <c r="M125" s="155"/>
      <c r="T125" s="156"/>
      <c r="AT125" s="152" t="s">
        <v>244</v>
      </c>
      <c r="AU125" s="152" t="s">
        <v>8</v>
      </c>
      <c r="AV125" s="150" t="s">
        <v>85</v>
      </c>
      <c r="AW125" s="150" t="s">
        <v>33</v>
      </c>
      <c r="AX125" s="150" t="s">
        <v>77</v>
      </c>
      <c r="AY125" s="152" t="s">
        <v>236</v>
      </c>
    </row>
    <row r="126" spans="2:65" s="174" customFormat="1" x14ac:dyDescent="0.2">
      <c r="B126" s="173"/>
      <c r="D126" s="151" t="s">
        <v>244</v>
      </c>
      <c r="E126" s="175" t="s">
        <v>1</v>
      </c>
      <c r="F126" s="176" t="s">
        <v>371</v>
      </c>
      <c r="H126" s="177">
        <v>117.2</v>
      </c>
      <c r="I126" s="8"/>
      <c r="L126" s="173"/>
      <c r="M126" s="178"/>
      <c r="T126" s="179"/>
      <c r="AT126" s="175" t="s">
        <v>244</v>
      </c>
      <c r="AU126" s="175" t="s">
        <v>8</v>
      </c>
      <c r="AV126" s="174" t="s">
        <v>91</v>
      </c>
      <c r="AW126" s="174" t="s">
        <v>33</v>
      </c>
      <c r="AX126" s="174" t="s">
        <v>8</v>
      </c>
      <c r="AY126" s="175" t="s">
        <v>236</v>
      </c>
    </row>
    <row r="127" spans="2:65" s="126" customFormat="1" ht="22.9" customHeight="1" x14ac:dyDescent="0.2">
      <c r="B127" s="125"/>
      <c r="D127" s="127" t="s">
        <v>76</v>
      </c>
      <c r="E127" s="135" t="s">
        <v>259</v>
      </c>
      <c r="F127" s="135" t="s">
        <v>1903</v>
      </c>
      <c r="I127" s="3"/>
      <c r="J127" s="136">
        <f>BK127</f>
        <v>0</v>
      </c>
      <c r="L127" s="125"/>
      <c r="M127" s="130"/>
      <c r="P127" s="131">
        <f>SUM(P128:P129)</f>
        <v>0</v>
      </c>
      <c r="R127" s="131">
        <f>SUM(R128:R129)</f>
        <v>8.0372500000000002</v>
      </c>
      <c r="T127" s="132">
        <f>SUM(T128:T129)</f>
        <v>0</v>
      </c>
      <c r="AR127" s="127" t="s">
        <v>8</v>
      </c>
      <c r="AT127" s="133" t="s">
        <v>76</v>
      </c>
      <c r="AU127" s="133" t="s">
        <v>8</v>
      </c>
      <c r="AY127" s="127" t="s">
        <v>236</v>
      </c>
      <c r="BK127" s="134">
        <f>SUM(BK128:BK129)</f>
        <v>0</v>
      </c>
    </row>
    <row r="128" spans="2:65" s="25" customFormat="1" ht="16.5" customHeight="1" x14ac:dyDescent="0.2">
      <c r="B128" s="24"/>
      <c r="C128" s="137" t="s">
        <v>1629</v>
      </c>
      <c r="D128" s="137" t="s">
        <v>238</v>
      </c>
      <c r="E128" s="138" t="s">
        <v>1904</v>
      </c>
      <c r="F128" s="139" t="s">
        <v>1905</v>
      </c>
      <c r="G128" s="140" t="s">
        <v>312</v>
      </c>
      <c r="H128" s="141">
        <v>1</v>
      </c>
      <c r="I128" s="4"/>
      <c r="J128" s="142">
        <f>ROUND(I128*H128,0)</f>
        <v>0</v>
      </c>
      <c r="K128" s="139" t="s">
        <v>1</v>
      </c>
      <c r="L128" s="24"/>
      <c r="M128" s="143" t="s">
        <v>1</v>
      </c>
      <c r="N128" s="144" t="s">
        <v>42</v>
      </c>
      <c r="P128" s="145">
        <f>O128*H128</f>
        <v>0</v>
      </c>
      <c r="Q128" s="145">
        <v>3.7249999999999998E-2</v>
      </c>
      <c r="R128" s="145">
        <f>Q128*H128</f>
        <v>3.7249999999999998E-2</v>
      </c>
      <c r="S128" s="145">
        <v>0</v>
      </c>
      <c r="T128" s="146">
        <f>S128*H128</f>
        <v>0</v>
      </c>
      <c r="AR128" s="147" t="s">
        <v>91</v>
      </c>
      <c r="AT128" s="147" t="s">
        <v>238</v>
      </c>
      <c r="AU128" s="147" t="s">
        <v>85</v>
      </c>
      <c r="AY128" s="12" t="s">
        <v>236</v>
      </c>
      <c r="BE128" s="148">
        <f>IF(N128="základní",J128,0)</f>
        <v>0</v>
      </c>
      <c r="BF128" s="148">
        <f>IF(N128="snížená",J128,0)</f>
        <v>0</v>
      </c>
      <c r="BG128" s="148">
        <f>IF(N128="zákl. přenesená",J128,0)</f>
        <v>0</v>
      </c>
      <c r="BH128" s="148">
        <f>IF(N128="sníž. přenesená",J128,0)</f>
        <v>0</v>
      </c>
      <c r="BI128" s="148">
        <f>IF(N128="nulová",J128,0)</f>
        <v>0</v>
      </c>
      <c r="BJ128" s="12" t="s">
        <v>8</v>
      </c>
      <c r="BK128" s="148">
        <f>ROUND(I128*H128,0)</f>
        <v>0</v>
      </c>
      <c r="BL128" s="12" t="s">
        <v>91</v>
      </c>
      <c r="BM128" s="147" t="s">
        <v>1906</v>
      </c>
    </row>
    <row r="129" spans="2:65" s="25" customFormat="1" ht="16.5" customHeight="1" x14ac:dyDescent="0.2">
      <c r="B129" s="24"/>
      <c r="C129" s="137" t="s">
        <v>1650</v>
      </c>
      <c r="D129" s="137" t="s">
        <v>238</v>
      </c>
      <c r="E129" s="138" t="s">
        <v>1907</v>
      </c>
      <c r="F129" s="139" t="s">
        <v>1908</v>
      </c>
      <c r="G129" s="140" t="s">
        <v>312</v>
      </c>
      <c r="H129" s="141">
        <v>1</v>
      </c>
      <c r="I129" s="4"/>
      <c r="J129" s="142">
        <f>ROUND(I129*H129,0)</f>
        <v>0</v>
      </c>
      <c r="K129" s="139" t="s">
        <v>1</v>
      </c>
      <c r="L129" s="24"/>
      <c r="M129" s="143" t="s">
        <v>1</v>
      </c>
      <c r="N129" s="144" t="s">
        <v>42</v>
      </c>
      <c r="P129" s="145">
        <f>O129*H129</f>
        <v>0</v>
      </c>
      <c r="Q129" s="145">
        <v>8</v>
      </c>
      <c r="R129" s="145">
        <f>Q129*H129</f>
        <v>8</v>
      </c>
      <c r="S129" s="145">
        <v>0</v>
      </c>
      <c r="T129" s="146">
        <f>S129*H129</f>
        <v>0</v>
      </c>
      <c r="AR129" s="147" t="s">
        <v>91</v>
      </c>
      <c r="AT129" s="147" t="s">
        <v>238</v>
      </c>
      <c r="AU129" s="147" t="s">
        <v>85</v>
      </c>
      <c r="AY129" s="12" t="s">
        <v>236</v>
      </c>
      <c r="BE129" s="148">
        <f>IF(N129="základní",J129,0)</f>
        <v>0</v>
      </c>
      <c r="BF129" s="148">
        <f>IF(N129="snížená",J129,0)</f>
        <v>0</v>
      </c>
      <c r="BG129" s="148">
        <f>IF(N129="zákl. přenesená",J129,0)</f>
        <v>0</v>
      </c>
      <c r="BH129" s="148">
        <f>IF(N129="sníž. přenesená",J129,0)</f>
        <v>0</v>
      </c>
      <c r="BI129" s="148">
        <f>IF(N129="nulová",J129,0)</f>
        <v>0</v>
      </c>
      <c r="BJ129" s="12" t="s">
        <v>8</v>
      </c>
      <c r="BK129" s="148">
        <f>ROUND(I129*H129,0)</f>
        <v>0</v>
      </c>
      <c r="BL129" s="12" t="s">
        <v>91</v>
      </c>
      <c r="BM129" s="147" t="s">
        <v>1909</v>
      </c>
    </row>
    <row r="130" spans="2:65" s="126" customFormat="1" ht="25.9" customHeight="1" x14ac:dyDescent="0.2">
      <c r="B130" s="125"/>
      <c r="D130" s="127" t="s">
        <v>76</v>
      </c>
      <c r="E130" s="128" t="s">
        <v>827</v>
      </c>
      <c r="F130" s="128" t="s">
        <v>828</v>
      </c>
      <c r="I130" s="3"/>
      <c r="J130" s="129">
        <f>BK130</f>
        <v>0</v>
      </c>
      <c r="L130" s="125"/>
      <c r="M130" s="130"/>
      <c r="P130" s="131">
        <f>P131+P137+P166</f>
        <v>0</v>
      </c>
      <c r="R130" s="131">
        <f>R131+R137+R166</f>
        <v>0.50664999999999993</v>
      </c>
      <c r="T130" s="132">
        <f>T131+T137+T166</f>
        <v>0</v>
      </c>
      <c r="AR130" s="127" t="s">
        <v>85</v>
      </c>
      <c r="AT130" s="133" t="s">
        <v>76</v>
      </c>
      <c r="AU130" s="133" t="s">
        <v>77</v>
      </c>
      <c r="AY130" s="127" t="s">
        <v>236</v>
      </c>
      <c r="BK130" s="134">
        <f>BK131+BK137+BK166</f>
        <v>0</v>
      </c>
    </row>
    <row r="131" spans="2:65" s="126" customFormat="1" ht="22.9" customHeight="1" x14ac:dyDescent="0.2">
      <c r="B131" s="125"/>
      <c r="D131" s="127" t="s">
        <v>76</v>
      </c>
      <c r="E131" s="135" t="s">
        <v>1910</v>
      </c>
      <c r="F131" s="135" t="s">
        <v>1911</v>
      </c>
      <c r="I131" s="3"/>
      <c r="J131" s="136">
        <f>BK131</f>
        <v>0</v>
      </c>
      <c r="L131" s="125"/>
      <c r="M131" s="130"/>
      <c r="P131" s="131">
        <f>SUM(P132:P136)</f>
        <v>0</v>
      </c>
      <c r="R131" s="131">
        <f>SUM(R132:R136)</f>
        <v>6.490000000000001E-3</v>
      </c>
      <c r="T131" s="132">
        <f>SUM(T132:T136)</f>
        <v>0</v>
      </c>
      <c r="AR131" s="127" t="s">
        <v>85</v>
      </c>
      <c r="AT131" s="133" t="s">
        <v>76</v>
      </c>
      <c r="AU131" s="133" t="s">
        <v>8</v>
      </c>
      <c r="AY131" s="127" t="s">
        <v>236</v>
      </c>
      <c r="BK131" s="134">
        <f>SUM(BK132:BK136)</f>
        <v>0</v>
      </c>
    </row>
    <row r="132" spans="2:65" s="25" customFormat="1" ht="24.2" customHeight="1" x14ac:dyDescent="0.2">
      <c r="B132" s="24"/>
      <c r="C132" s="137" t="s">
        <v>320</v>
      </c>
      <c r="D132" s="137" t="s">
        <v>238</v>
      </c>
      <c r="E132" s="138" t="s">
        <v>1912</v>
      </c>
      <c r="F132" s="139" t="s">
        <v>1913</v>
      </c>
      <c r="G132" s="140" t="s">
        <v>312</v>
      </c>
      <c r="H132" s="141">
        <v>2</v>
      </c>
      <c r="I132" s="4"/>
      <c r="J132" s="142">
        <f>ROUND(I132*H132,0)</f>
        <v>0</v>
      </c>
      <c r="K132" s="139" t="s">
        <v>1914</v>
      </c>
      <c r="L132" s="24"/>
      <c r="M132" s="143" t="s">
        <v>1</v>
      </c>
      <c r="N132" s="144" t="s">
        <v>42</v>
      </c>
      <c r="P132" s="145">
        <f>O132*H132</f>
        <v>0</v>
      </c>
      <c r="Q132" s="145">
        <v>5.0000000000000001E-4</v>
      </c>
      <c r="R132" s="145">
        <f>Q132*H132</f>
        <v>1E-3</v>
      </c>
      <c r="S132" s="145">
        <v>0</v>
      </c>
      <c r="T132" s="146">
        <f>S132*H132</f>
        <v>0</v>
      </c>
      <c r="AR132" s="147" t="s">
        <v>834</v>
      </c>
      <c r="AT132" s="147" t="s">
        <v>238</v>
      </c>
      <c r="AU132" s="147" t="s">
        <v>85</v>
      </c>
      <c r="AY132" s="12" t="s">
        <v>236</v>
      </c>
      <c r="BE132" s="148">
        <f>IF(N132="základní",J132,0)</f>
        <v>0</v>
      </c>
      <c r="BF132" s="148">
        <f>IF(N132="snížená",J132,0)</f>
        <v>0</v>
      </c>
      <c r="BG132" s="148">
        <f>IF(N132="zákl. přenesená",J132,0)</f>
        <v>0</v>
      </c>
      <c r="BH132" s="148">
        <f>IF(N132="sníž. přenesená",J132,0)</f>
        <v>0</v>
      </c>
      <c r="BI132" s="148">
        <f>IF(N132="nulová",J132,0)</f>
        <v>0</v>
      </c>
      <c r="BJ132" s="12" t="s">
        <v>8</v>
      </c>
      <c r="BK132" s="148">
        <f>ROUND(I132*H132,0)</f>
        <v>0</v>
      </c>
      <c r="BL132" s="12" t="s">
        <v>834</v>
      </c>
      <c r="BM132" s="147" t="s">
        <v>1915</v>
      </c>
    </row>
    <row r="133" spans="2:65" s="25" customFormat="1" ht="24.2" customHeight="1" x14ac:dyDescent="0.2">
      <c r="B133" s="24"/>
      <c r="C133" s="137" t="s">
        <v>326</v>
      </c>
      <c r="D133" s="137" t="s">
        <v>238</v>
      </c>
      <c r="E133" s="138" t="s">
        <v>1916</v>
      </c>
      <c r="F133" s="139" t="s">
        <v>1917</v>
      </c>
      <c r="G133" s="140" t="s">
        <v>312</v>
      </c>
      <c r="H133" s="141">
        <v>1</v>
      </c>
      <c r="I133" s="4"/>
      <c r="J133" s="142">
        <f>ROUND(I133*H133,0)</f>
        <v>0</v>
      </c>
      <c r="K133" s="139" t="s">
        <v>1914</v>
      </c>
      <c r="L133" s="24"/>
      <c r="M133" s="143" t="s">
        <v>1</v>
      </c>
      <c r="N133" s="144" t="s">
        <v>42</v>
      </c>
      <c r="P133" s="145">
        <f>O133*H133</f>
        <v>0</v>
      </c>
      <c r="Q133" s="145">
        <v>2.1199999999999999E-3</v>
      </c>
      <c r="R133" s="145">
        <f>Q133*H133</f>
        <v>2.1199999999999999E-3</v>
      </c>
      <c r="S133" s="145">
        <v>0</v>
      </c>
      <c r="T133" s="146">
        <f>S133*H133</f>
        <v>0</v>
      </c>
      <c r="AR133" s="147" t="s">
        <v>834</v>
      </c>
      <c r="AT133" s="147" t="s">
        <v>238</v>
      </c>
      <c r="AU133" s="147" t="s">
        <v>85</v>
      </c>
      <c r="AY133" s="12" t="s">
        <v>236</v>
      </c>
      <c r="BE133" s="148">
        <f>IF(N133="základní",J133,0)</f>
        <v>0</v>
      </c>
      <c r="BF133" s="148">
        <f>IF(N133="snížená",J133,0)</f>
        <v>0</v>
      </c>
      <c r="BG133" s="148">
        <f>IF(N133="zákl. přenesená",J133,0)</f>
        <v>0</v>
      </c>
      <c r="BH133" s="148">
        <f>IF(N133="sníž. přenesená",J133,0)</f>
        <v>0</v>
      </c>
      <c r="BI133" s="148">
        <f>IF(N133="nulová",J133,0)</f>
        <v>0</v>
      </c>
      <c r="BJ133" s="12" t="s">
        <v>8</v>
      </c>
      <c r="BK133" s="148">
        <f>ROUND(I133*H133,0)</f>
        <v>0</v>
      </c>
      <c r="BL133" s="12" t="s">
        <v>834</v>
      </c>
      <c r="BM133" s="147" t="s">
        <v>1918</v>
      </c>
    </row>
    <row r="134" spans="2:65" s="25" customFormat="1" ht="24.2" customHeight="1" x14ac:dyDescent="0.2">
      <c r="B134" s="24"/>
      <c r="C134" s="137" t="s">
        <v>333</v>
      </c>
      <c r="D134" s="137" t="s">
        <v>238</v>
      </c>
      <c r="E134" s="138" t="s">
        <v>1919</v>
      </c>
      <c r="F134" s="139" t="s">
        <v>1920</v>
      </c>
      <c r="G134" s="140" t="s">
        <v>312</v>
      </c>
      <c r="H134" s="141">
        <v>2</v>
      </c>
      <c r="I134" s="4"/>
      <c r="J134" s="142">
        <f>ROUND(I134*H134,0)</f>
        <v>0</v>
      </c>
      <c r="K134" s="139" t="s">
        <v>1914</v>
      </c>
      <c r="L134" s="24"/>
      <c r="M134" s="143" t="s">
        <v>1</v>
      </c>
      <c r="N134" s="144" t="s">
        <v>42</v>
      </c>
      <c r="P134" s="145">
        <f>O134*H134</f>
        <v>0</v>
      </c>
      <c r="Q134" s="145">
        <v>1.5E-3</v>
      </c>
      <c r="R134" s="145">
        <f>Q134*H134</f>
        <v>3.0000000000000001E-3</v>
      </c>
      <c r="S134" s="145">
        <v>0</v>
      </c>
      <c r="T134" s="146">
        <f>S134*H134</f>
        <v>0</v>
      </c>
      <c r="AR134" s="147" t="s">
        <v>834</v>
      </c>
      <c r="AT134" s="147" t="s">
        <v>238</v>
      </c>
      <c r="AU134" s="147" t="s">
        <v>85</v>
      </c>
      <c r="AY134" s="12" t="s">
        <v>236</v>
      </c>
      <c r="BE134" s="148">
        <f>IF(N134="základní",J134,0)</f>
        <v>0</v>
      </c>
      <c r="BF134" s="148">
        <f>IF(N134="snížená",J134,0)</f>
        <v>0</v>
      </c>
      <c r="BG134" s="148">
        <f>IF(N134="zákl. přenesená",J134,0)</f>
        <v>0</v>
      </c>
      <c r="BH134" s="148">
        <f>IF(N134="sníž. přenesená",J134,0)</f>
        <v>0</v>
      </c>
      <c r="BI134" s="148">
        <f>IF(N134="nulová",J134,0)</f>
        <v>0</v>
      </c>
      <c r="BJ134" s="12" t="s">
        <v>8</v>
      </c>
      <c r="BK134" s="148">
        <f>ROUND(I134*H134,0)</f>
        <v>0</v>
      </c>
      <c r="BL134" s="12" t="s">
        <v>834</v>
      </c>
      <c r="BM134" s="147" t="s">
        <v>1921</v>
      </c>
    </row>
    <row r="135" spans="2:65" s="25" customFormat="1" ht="24.2" customHeight="1" x14ac:dyDescent="0.2">
      <c r="B135" s="24"/>
      <c r="C135" s="137" t="s">
        <v>1720</v>
      </c>
      <c r="D135" s="137" t="s">
        <v>238</v>
      </c>
      <c r="E135" s="138" t="s">
        <v>1922</v>
      </c>
      <c r="F135" s="139" t="s">
        <v>1923</v>
      </c>
      <c r="G135" s="140" t="s">
        <v>312</v>
      </c>
      <c r="H135" s="141">
        <v>1</v>
      </c>
      <c r="I135" s="4"/>
      <c r="J135" s="142">
        <f>ROUND(I135*H135,0)</f>
        <v>0</v>
      </c>
      <c r="K135" s="139" t="s">
        <v>1</v>
      </c>
      <c r="L135" s="24"/>
      <c r="M135" s="143" t="s">
        <v>1</v>
      </c>
      <c r="N135" s="144" t="s">
        <v>42</v>
      </c>
      <c r="P135" s="145">
        <f>O135*H135</f>
        <v>0</v>
      </c>
      <c r="Q135" s="145">
        <v>8.0000000000000007E-5</v>
      </c>
      <c r="R135" s="145">
        <f>Q135*H135</f>
        <v>8.0000000000000007E-5</v>
      </c>
      <c r="S135" s="145">
        <v>0</v>
      </c>
      <c r="T135" s="146">
        <f>S135*H135</f>
        <v>0</v>
      </c>
      <c r="AR135" s="147" t="s">
        <v>834</v>
      </c>
      <c r="AT135" s="147" t="s">
        <v>238</v>
      </c>
      <c r="AU135" s="147" t="s">
        <v>85</v>
      </c>
      <c r="AY135" s="12" t="s">
        <v>236</v>
      </c>
      <c r="BE135" s="148">
        <f>IF(N135="základní",J135,0)</f>
        <v>0</v>
      </c>
      <c r="BF135" s="148">
        <f>IF(N135="snížená",J135,0)</f>
        <v>0</v>
      </c>
      <c r="BG135" s="148">
        <f>IF(N135="zákl. přenesená",J135,0)</f>
        <v>0</v>
      </c>
      <c r="BH135" s="148">
        <f>IF(N135="sníž. přenesená",J135,0)</f>
        <v>0</v>
      </c>
      <c r="BI135" s="148">
        <f>IF(N135="nulová",J135,0)</f>
        <v>0</v>
      </c>
      <c r="BJ135" s="12" t="s">
        <v>8</v>
      </c>
      <c r="BK135" s="148">
        <f>ROUND(I135*H135,0)</f>
        <v>0</v>
      </c>
      <c r="BL135" s="12" t="s">
        <v>834</v>
      </c>
      <c r="BM135" s="147" t="s">
        <v>1924</v>
      </c>
    </row>
    <row r="136" spans="2:65" s="25" customFormat="1" ht="16.5" customHeight="1" x14ac:dyDescent="0.2">
      <c r="B136" s="24"/>
      <c r="C136" s="137" t="s">
        <v>1669</v>
      </c>
      <c r="D136" s="137" t="s">
        <v>238</v>
      </c>
      <c r="E136" s="138" t="s">
        <v>1925</v>
      </c>
      <c r="F136" s="139" t="s">
        <v>1926</v>
      </c>
      <c r="G136" s="140" t="s">
        <v>312</v>
      </c>
      <c r="H136" s="141">
        <v>1</v>
      </c>
      <c r="I136" s="4"/>
      <c r="J136" s="142">
        <f>ROUND(I136*H136,0)</f>
        <v>0</v>
      </c>
      <c r="K136" s="139" t="s">
        <v>1914</v>
      </c>
      <c r="L136" s="24"/>
      <c r="M136" s="143" t="s">
        <v>1</v>
      </c>
      <c r="N136" s="144" t="s">
        <v>42</v>
      </c>
      <c r="P136" s="145">
        <f>O136*H136</f>
        <v>0</v>
      </c>
      <c r="Q136" s="145">
        <v>2.9E-4</v>
      </c>
      <c r="R136" s="145">
        <f>Q136*H136</f>
        <v>2.9E-4</v>
      </c>
      <c r="S136" s="145">
        <v>0</v>
      </c>
      <c r="T136" s="146">
        <f>S136*H136</f>
        <v>0</v>
      </c>
      <c r="AR136" s="147" t="s">
        <v>834</v>
      </c>
      <c r="AT136" s="147" t="s">
        <v>238</v>
      </c>
      <c r="AU136" s="147" t="s">
        <v>85</v>
      </c>
      <c r="AY136" s="12" t="s">
        <v>236</v>
      </c>
      <c r="BE136" s="148">
        <f>IF(N136="základní",J136,0)</f>
        <v>0</v>
      </c>
      <c r="BF136" s="148">
        <f>IF(N136="snížená",J136,0)</f>
        <v>0</v>
      </c>
      <c r="BG136" s="148">
        <f>IF(N136="zákl. přenesená",J136,0)</f>
        <v>0</v>
      </c>
      <c r="BH136" s="148">
        <f>IF(N136="sníž. přenesená",J136,0)</f>
        <v>0</v>
      </c>
      <c r="BI136" s="148">
        <f>IF(N136="nulová",J136,0)</f>
        <v>0</v>
      </c>
      <c r="BJ136" s="12" t="s">
        <v>8</v>
      </c>
      <c r="BK136" s="148">
        <f>ROUND(I136*H136,0)</f>
        <v>0</v>
      </c>
      <c r="BL136" s="12" t="s">
        <v>834</v>
      </c>
      <c r="BM136" s="147" t="s">
        <v>1927</v>
      </c>
    </row>
    <row r="137" spans="2:65" s="126" customFormat="1" ht="22.9" customHeight="1" x14ac:dyDescent="0.2">
      <c r="B137" s="125"/>
      <c r="D137" s="127" t="s">
        <v>76</v>
      </c>
      <c r="E137" s="135" t="s">
        <v>1928</v>
      </c>
      <c r="F137" s="135" t="s">
        <v>1929</v>
      </c>
      <c r="I137" s="3"/>
      <c r="J137" s="136">
        <f>BK137</f>
        <v>0</v>
      </c>
      <c r="L137" s="125"/>
      <c r="M137" s="130"/>
      <c r="P137" s="131">
        <f>SUM(P138:P165)</f>
        <v>0</v>
      </c>
      <c r="R137" s="131">
        <f>SUM(R138:R165)</f>
        <v>0.20807999999999999</v>
      </c>
      <c r="T137" s="132">
        <f>SUM(T138:T165)</f>
        <v>0</v>
      </c>
      <c r="AR137" s="127" t="s">
        <v>85</v>
      </c>
      <c r="AT137" s="133" t="s">
        <v>76</v>
      </c>
      <c r="AU137" s="133" t="s">
        <v>8</v>
      </c>
      <c r="AY137" s="127" t="s">
        <v>236</v>
      </c>
      <c r="BK137" s="134">
        <f>SUM(BK138:BK165)</f>
        <v>0</v>
      </c>
    </row>
    <row r="138" spans="2:65" s="25" customFormat="1" ht="24.2" customHeight="1" x14ac:dyDescent="0.2">
      <c r="B138" s="24"/>
      <c r="C138" s="137" t="s">
        <v>1756</v>
      </c>
      <c r="D138" s="137" t="s">
        <v>238</v>
      </c>
      <c r="E138" s="138" t="s">
        <v>1930</v>
      </c>
      <c r="F138" s="139" t="s">
        <v>1931</v>
      </c>
      <c r="G138" s="140" t="s">
        <v>487</v>
      </c>
      <c r="H138" s="141">
        <v>10</v>
      </c>
      <c r="I138" s="4"/>
      <c r="J138" s="142">
        <f t="shared" ref="J138:J165" si="0">ROUND(I138*H138,0)</f>
        <v>0</v>
      </c>
      <c r="K138" s="139" t="s">
        <v>1914</v>
      </c>
      <c r="L138" s="24"/>
      <c r="M138" s="143" t="s">
        <v>1</v>
      </c>
      <c r="N138" s="144" t="s">
        <v>42</v>
      </c>
      <c r="P138" s="145">
        <f t="shared" ref="P138:P165" si="1">O138*H138</f>
        <v>0</v>
      </c>
      <c r="Q138" s="145">
        <v>9.5E-4</v>
      </c>
      <c r="R138" s="145">
        <f t="shared" ref="R138:R165" si="2">Q138*H138</f>
        <v>9.4999999999999998E-3</v>
      </c>
      <c r="S138" s="145">
        <v>0</v>
      </c>
      <c r="T138" s="146">
        <f t="shared" ref="T138:T165" si="3">S138*H138</f>
        <v>0</v>
      </c>
      <c r="AR138" s="147" t="s">
        <v>834</v>
      </c>
      <c r="AT138" s="147" t="s">
        <v>238</v>
      </c>
      <c r="AU138" s="147" t="s">
        <v>85</v>
      </c>
      <c r="AY138" s="12" t="s">
        <v>236</v>
      </c>
      <c r="BE138" s="148">
        <f t="shared" ref="BE138:BE165" si="4">IF(N138="základní",J138,0)</f>
        <v>0</v>
      </c>
      <c r="BF138" s="148">
        <f t="shared" ref="BF138:BF165" si="5">IF(N138="snížená",J138,0)</f>
        <v>0</v>
      </c>
      <c r="BG138" s="148">
        <f t="shared" ref="BG138:BG165" si="6">IF(N138="zákl. přenesená",J138,0)</f>
        <v>0</v>
      </c>
      <c r="BH138" s="148">
        <f t="shared" ref="BH138:BH165" si="7">IF(N138="sníž. přenesená",J138,0)</f>
        <v>0</v>
      </c>
      <c r="BI138" s="148">
        <f t="shared" ref="BI138:BI165" si="8">IF(N138="nulová",J138,0)</f>
        <v>0</v>
      </c>
      <c r="BJ138" s="12" t="s">
        <v>8</v>
      </c>
      <c r="BK138" s="148">
        <f t="shared" ref="BK138:BK165" si="9">ROUND(I138*H138,0)</f>
        <v>0</v>
      </c>
      <c r="BL138" s="12" t="s">
        <v>834</v>
      </c>
      <c r="BM138" s="147" t="s">
        <v>1932</v>
      </c>
    </row>
    <row r="139" spans="2:65" s="25" customFormat="1" ht="24.2" customHeight="1" x14ac:dyDescent="0.2">
      <c r="B139" s="24"/>
      <c r="C139" s="137" t="s">
        <v>1686</v>
      </c>
      <c r="D139" s="137" t="s">
        <v>238</v>
      </c>
      <c r="E139" s="138" t="s">
        <v>1933</v>
      </c>
      <c r="F139" s="139" t="s">
        <v>1934</v>
      </c>
      <c r="G139" s="140" t="s">
        <v>487</v>
      </c>
      <c r="H139" s="141">
        <v>50</v>
      </c>
      <c r="I139" s="4"/>
      <c r="J139" s="142">
        <f t="shared" si="0"/>
        <v>0</v>
      </c>
      <c r="K139" s="139" t="s">
        <v>1914</v>
      </c>
      <c r="L139" s="24"/>
      <c r="M139" s="143" t="s">
        <v>1</v>
      </c>
      <c r="N139" s="144" t="s">
        <v>42</v>
      </c>
      <c r="P139" s="145">
        <f t="shared" si="1"/>
        <v>0</v>
      </c>
      <c r="Q139" s="145">
        <v>1.1900000000000001E-3</v>
      </c>
      <c r="R139" s="145">
        <f t="shared" si="2"/>
        <v>5.9500000000000004E-2</v>
      </c>
      <c r="S139" s="145">
        <v>0</v>
      </c>
      <c r="T139" s="146">
        <f t="shared" si="3"/>
        <v>0</v>
      </c>
      <c r="AR139" s="147" t="s">
        <v>834</v>
      </c>
      <c r="AT139" s="147" t="s">
        <v>238</v>
      </c>
      <c r="AU139" s="147" t="s">
        <v>85</v>
      </c>
      <c r="AY139" s="12" t="s">
        <v>236</v>
      </c>
      <c r="BE139" s="148">
        <f t="shared" si="4"/>
        <v>0</v>
      </c>
      <c r="BF139" s="148">
        <f t="shared" si="5"/>
        <v>0</v>
      </c>
      <c r="BG139" s="148">
        <f t="shared" si="6"/>
        <v>0</v>
      </c>
      <c r="BH139" s="148">
        <f t="shared" si="7"/>
        <v>0</v>
      </c>
      <c r="BI139" s="148">
        <f t="shared" si="8"/>
        <v>0</v>
      </c>
      <c r="BJ139" s="12" t="s">
        <v>8</v>
      </c>
      <c r="BK139" s="148">
        <f t="shared" si="9"/>
        <v>0</v>
      </c>
      <c r="BL139" s="12" t="s">
        <v>834</v>
      </c>
      <c r="BM139" s="147" t="s">
        <v>1935</v>
      </c>
    </row>
    <row r="140" spans="2:65" s="25" customFormat="1" ht="24.2" customHeight="1" x14ac:dyDescent="0.2">
      <c r="B140" s="24"/>
      <c r="C140" s="137" t="s">
        <v>1762</v>
      </c>
      <c r="D140" s="137" t="s">
        <v>238</v>
      </c>
      <c r="E140" s="138" t="s">
        <v>1936</v>
      </c>
      <c r="F140" s="139" t="s">
        <v>1937</v>
      </c>
      <c r="G140" s="140" t="s">
        <v>487</v>
      </c>
      <c r="H140" s="141">
        <v>20</v>
      </c>
      <c r="I140" s="4"/>
      <c r="J140" s="142">
        <f t="shared" si="0"/>
        <v>0</v>
      </c>
      <c r="K140" s="139" t="s">
        <v>1914</v>
      </c>
      <c r="L140" s="24"/>
      <c r="M140" s="143" t="s">
        <v>1</v>
      </c>
      <c r="N140" s="144" t="s">
        <v>42</v>
      </c>
      <c r="P140" s="145">
        <f t="shared" si="1"/>
        <v>0</v>
      </c>
      <c r="Q140" s="145">
        <v>9.7999999999999997E-4</v>
      </c>
      <c r="R140" s="145">
        <f t="shared" si="2"/>
        <v>1.9599999999999999E-2</v>
      </c>
      <c r="S140" s="145">
        <v>0</v>
      </c>
      <c r="T140" s="146">
        <f t="shared" si="3"/>
        <v>0</v>
      </c>
      <c r="AR140" s="147" t="s">
        <v>834</v>
      </c>
      <c r="AT140" s="147" t="s">
        <v>238</v>
      </c>
      <c r="AU140" s="147" t="s">
        <v>85</v>
      </c>
      <c r="AY140" s="12" t="s">
        <v>236</v>
      </c>
      <c r="BE140" s="148">
        <f t="shared" si="4"/>
        <v>0</v>
      </c>
      <c r="BF140" s="148">
        <f t="shared" si="5"/>
        <v>0</v>
      </c>
      <c r="BG140" s="148">
        <f t="shared" si="6"/>
        <v>0</v>
      </c>
      <c r="BH140" s="148">
        <f t="shared" si="7"/>
        <v>0</v>
      </c>
      <c r="BI140" s="148">
        <f t="shared" si="8"/>
        <v>0</v>
      </c>
      <c r="BJ140" s="12" t="s">
        <v>8</v>
      </c>
      <c r="BK140" s="148">
        <f t="shared" si="9"/>
        <v>0</v>
      </c>
      <c r="BL140" s="12" t="s">
        <v>834</v>
      </c>
      <c r="BM140" s="147" t="s">
        <v>1938</v>
      </c>
    </row>
    <row r="141" spans="2:65" s="25" customFormat="1" ht="24.2" customHeight="1" x14ac:dyDescent="0.2">
      <c r="B141" s="24"/>
      <c r="C141" s="137" t="s">
        <v>1689</v>
      </c>
      <c r="D141" s="137" t="s">
        <v>238</v>
      </c>
      <c r="E141" s="138" t="s">
        <v>1939</v>
      </c>
      <c r="F141" s="139" t="s">
        <v>1940</v>
      </c>
      <c r="G141" s="140" t="s">
        <v>487</v>
      </c>
      <c r="H141" s="141">
        <v>15</v>
      </c>
      <c r="I141" s="4"/>
      <c r="J141" s="142">
        <f t="shared" si="0"/>
        <v>0</v>
      </c>
      <c r="K141" s="139" t="s">
        <v>1914</v>
      </c>
      <c r="L141" s="24"/>
      <c r="M141" s="143" t="s">
        <v>1</v>
      </c>
      <c r="N141" s="144" t="s">
        <v>42</v>
      </c>
      <c r="P141" s="145">
        <f t="shared" si="1"/>
        <v>0</v>
      </c>
      <c r="Q141" s="145">
        <v>1.2600000000000001E-3</v>
      </c>
      <c r="R141" s="145">
        <f t="shared" si="2"/>
        <v>1.89E-2</v>
      </c>
      <c r="S141" s="145">
        <v>0</v>
      </c>
      <c r="T141" s="146">
        <f t="shared" si="3"/>
        <v>0</v>
      </c>
      <c r="AR141" s="147" t="s">
        <v>834</v>
      </c>
      <c r="AT141" s="147" t="s">
        <v>238</v>
      </c>
      <c r="AU141" s="147" t="s">
        <v>85</v>
      </c>
      <c r="AY141" s="12" t="s">
        <v>236</v>
      </c>
      <c r="BE141" s="148">
        <f t="shared" si="4"/>
        <v>0</v>
      </c>
      <c r="BF141" s="148">
        <f t="shared" si="5"/>
        <v>0</v>
      </c>
      <c r="BG141" s="148">
        <f t="shared" si="6"/>
        <v>0</v>
      </c>
      <c r="BH141" s="148">
        <f t="shared" si="7"/>
        <v>0</v>
      </c>
      <c r="BI141" s="148">
        <f t="shared" si="8"/>
        <v>0</v>
      </c>
      <c r="BJ141" s="12" t="s">
        <v>8</v>
      </c>
      <c r="BK141" s="148">
        <f t="shared" si="9"/>
        <v>0</v>
      </c>
      <c r="BL141" s="12" t="s">
        <v>834</v>
      </c>
      <c r="BM141" s="147" t="s">
        <v>1941</v>
      </c>
    </row>
    <row r="142" spans="2:65" s="25" customFormat="1" ht="24.2" customHeight="1" x14ac:dyDescent="0.2">
      <c r="B142" s="24"/>
      <c r="C142" s="137" t="s">
        <v>1774</v>
      </c>
      <c r="D142" s="137" t="s">
        <v>238</v>
      </c>
      <c r="E142" s="138" t="s">
        <v>1942</v>
      </c>
      <c r="F142" s="139" t="s">
        <v>1943</v>
      </c>
      <c r="G142" s="140" t="s">
        <v>487</v>
      </c>
      <c r="H142" s="141">
        <v>15</v>
      </c>
      <c r="I142" s="4"/>
      <c r="J142" s="142">
        <f t="shared" si="0"/>
        <v>0</v>
      </c>
      <c r="K142" s="139" t="s">
        <v>1914</v>
      </c>
      <c r="L142" s="24"/>
      <c r="M142" s="143" t="s">
        <v>1</v>
      </c>
      <c r="N142" s="144" t="s">
        <v>42</v>
      </c>
      <c r="P142" s="145">
        <f t="shared" si="1"/>
        <v>0</v>
      </c>
      <c r="Q142" s="145">
        <v>1.5299999999999999E-3</v>
      </c>
      <c r="R142" s="145">
        <f t="shared" si="2"/>
        <v>2.2949999999999998E-2</v>
      </c>
      <c r="S142" s="145">
        <v>0</v>
      </c>
      <c r="T142" s="146">
        <f t="shared" si="3"/>
        <v>0</v>
      </c>
      <c r="AR142" s="147" t="s">
        <v>834</v>
      </c>
      <c r="AT142" s="147" t="s">
        <v>238</v>
      </c>
      <c r="AU142" s="147" t="s">
        <v>85</v>
      </c>
      <c r="AY142" s="12" t="s">
        <v>236</v>
      </c>
      <c r="BE142" s="148">
        <f t="shared" si="4"/>
        <v>0</v>
      </c>
      <c r="BF142" s="148">
        <f t="shared" si="5"/>
        <v>0</v>
      </c>
      <c r="BG142" s="148">
        <f t="shared" si="6"/>
        <v>0</v>
      </c>
      <c r="BH142" s="148">
        <f t="shared" si="7"/>
        <v>0</v>
      </c>
      <c r="BI142" s="148">
        <f t="shared" si="8"/>
        <v>0</v>
      </c>
      <c r="BJ142" s="12" t="s">
        <v>8</v>
      </c>
      <c r="BK142" s="148">
        <f t="shared" si="9"/>
        <v>0</v>
      </c>
      <c r="BL142" s="12" t="s">
        <v>834</v>
      </c>
      <c r="BM142" s="147" t="s">
        <v>1944</v>
      </c>
    </row>
    <row r="143" spans="2:65" s="25" customFormat="1" ht="37.9" customHeight="1" x14ac:dyDescent="0.2">
      <c r="B143" s="24"/>
      <c r="C143" s="137" t="s">
        <v>1694</v>
      </c>
      <c r="D143" s="137" t="s">
        <v>238</v>
      </c>
      <c r="E143" s="138" t="s">
        <v>1945</v>
      </c>
      <c r="F143" s="139" t="s">
        <v>1946</v>
      </c>
      <c r="G143" s="140" t="s">
        <v>487</v>
      </c>
      <c r="H143" s="141">
        <v>20</v>
      </c>
      <c r="I143" s="4"/>
      <c r="J143" s="142">
        <f t="shared" si="0"/>
        <v>0</v>
      </c>
      <c r="K143" s="139" t="s">
        <v>1914</v>
      </c>
      <c r="L143" s="24"/>
      <c r="M143" s="143" t="s">
        <v>1</v>
      </c>
      <c r="N143" s="144" t="s">
        <v>42</v>
      </c>
      <c r="P143" s="145">
        <f t="shared" si="1"/>
        <v>0</v>
      </c>
      <c r="Q143" s="145">
        <v>6.9999999999999994E-5</v>
      </c>
      <c r="R143" s="145">
        <f t="shared" si="2"/>
        <v>1.3999999999999998E-3</v>
      </c>
      <c r="S143" s="145">
        <v>0</v>
      </c>
      <c r="T143" s="146">
        <f t="shared" si="3"/>
        <v>0</v>
      </c>
      <c r="AR143" s="147" t="s">
        <v>834</v>
      </c>
      <c r="AT143" s="147" t="s">
        <v>238</v>
      </c>
      <c r="AU143" s="147" t="s">
        <v>85</v>
      </c>
      <c r="AY143" s="12" t="s">
        <v>236</v>
      </c>
      <c r="BE143" s="148">
        <f t="shared" si="4"/>
        <v>0</v>
      </c>
      <c r="BF143" s="148">
        <f t="shared" si="5"/>
        <v>0</v>
      </c>
      <c r="BG143" s="148">
        <f t="shared" si="6"/>
        <v>0</v>
      </c>
      <c r="BH143" s="148">
        <f t="shared" si="7"/>
        <v>0</v>
      </c>
      <c r="BI143" s="148">
        <f t="shared" si="8"/>
        <v>0</v>
      </c>
      <c r="BJ143" s="12" t="s">
        <v>8</v>
      </c>
      <c r="BK143" s="148">
        <f t="shared" si="9"/>
        <v>0</v>
      </c>
      <c r="BL143" s="12" t="s">
        <v>834</v>
      </c>
      <c r="BM143" s="147" t="s">
        <v>1947</v>
      </c>
    </row>
    <row r="144" spans="2:65" s="25" customFormat="1" ht="37.9" customHeight="1" x14ac:dyDescent="0.2">
      <c r="B144" s="24"/>
      <c r="C144" s="137" t="s">
        <v>393</v>
      </c>
      <c r="D144" s="137" t="s">
        <v>238</v>
      </c>
      <c r="E144" s="138" t="s">
        <v>1948</v>
      </c>
      <c r="F144" s="139" t="s">
        <v>1949</v>
      </c>
      <c r="G144" s="140" t="s">
        <v>487</v>
      </c>
      <c r="H144" s="141">
        <v>30</v>
      </c>
      <c r="I144" s="4"/>
      <c r="J144" s="142">
        <f t="shared" si="0"/>
        <v>0</v>
      </c>
      <c r="K144" s="139" t="s">
        <v>1914</v>
      </c>
      <c r="L144" s="24"/>
      <c r="M144" s="143" t="s">
        <v>1</v>
      </c>
      <c r="N144" s="144" t="s">
        <v>42</v>
      </c>
      <c r="P144" s="145">
        <f t="shared" si="1"/>
        <v>0</v>
      </c>
      <c r="Q144" s="145">
        <v>9.0000000000000006E-5</v>
      </c>
      <c r="R144" s="145">
        <f t="shared" si="2"/>
        <v>2.7000000000000001E-3</v>
      </c>
      <c r="S144" s="145">
        <v>0</v>
      </c>
      <c r="T144" s="146">
        <f t="shared" si="3"/>
        <v>0</v>
      </c>
      <c r="AR144" s="147" t="s">
        <v>834</v>
      </c>
      <c r="AT144" s="147" t="s">
        <v>238</v>
      </c>
      <c r="AU144" s="147" t="s">
        <v>85</v>
      </c>
      <c r="AY144" s="12" t="s">
        <v>236</v>
      </c>
      <c r="BE144" s="148">
        <f t="shared" si="4"/>
        <v>0</v>
      </c>
      <c r="BF144" s="148">
        <f t="shared" si="5"/>
        <v>0</v>
      </c>
      <c r="BG144" s="148">
        <f t="shared" si="6"/>
        <v>0</v>
      </c>
      <c r="BH144" s="148">
        <f t="shared" si="7"/>
        <v>0</v>
      </c>
      <c r="BI144" s="148">
        <f t="shared" si="8"/>
        <v>0</v>
      </c>
      <c r="BJ144" s="12" t="s">
        <v>8</v>
      </c>
      <c r="BK144" s="148">
        <f t="shared" si="9"/>
        <v>0</v>
      </c>
      <c r="BL144" s="12" t="s">
        <v>834</v>
      </c>
      <c r="BM144" s="147" t="s">
        <v>1950</v>
      </c>
    </row>
    <row r="145" spans="2:65" s="25" customFormat="1" ht="16.5" customHeight="1" x14ac:dyDescent="0.2">
      <c r="B145" s="24"/>
      <c r="C145" s="137" t="s">
        <v>397</v>
      </c>
      <c r="D145" s="137" t="s">
        <v>238</v>
      </c>
      <c r="E145" s="138" t="s">
        <v>1951</v>
      </c>
      <c r="F145" s="139" t="s">
        <v>1952</v>
      </c>
      <c r="G145" s="140" t="s">
        <v>312</v>
      </c>
      <c r="H145" s="141">
        <v>37</v>
      </c>
      <c r="I145" s="4"/>
      <c r="J145" s="142">
        <f t="shared" si="0"/>
        <v>0</v>
      </c>
      <c r="K145" s="139" t="s">
        <v>1914</v>
      </c>
      <c r="L145" s="24"/>
      <c r="M145" s="143" t="s">
        <v>1</v>
      </c>
      <c r="N145" s="144" t="s">
        <v>42</v>
      </c>
      <c r="P145" s="145">
        <f t="shared" si="1"/>
        <v>0</v>
      </c>
      <c r="Q145" s="145">
        <v>0</v>
      </c>
      <c r="R145" s="145">
        <f t="shared" si="2"/>
        <v>0</v>
      </c>
      <c r="S145" s="145">
        <v>0</v>
      </c>
      <c r="T145" s="146">
        <f t="shared" si="3"/>
        <v>0</v>
      </c>
      <c r="AR145" s="147" t="s">
        <v>834</v>
      </c>
      <c r="AT145" s="147" t="s">
        <v>238</v>
      </c>
      <c r="AU145" s="147" t="s">
        <v>85</v>
      </c>
      <c r="AY145" s="12" t="s">
        <v>236</v>
      </c>
      <c r="BE145" s="148">
        <f t="shared" si="4"/>
        <v>0</v>
      </c>
      <c r="BF145" s="148">
        <f t="shared" si="5"/>
        <v>0</v>
      </c>
      <c r="BG145" s="148">
        <f t="shared" si="6"/>
        <v>0</v>
      </c>
      <c r="BH145" s="148">
        <f t="shared" si="7"/>
        <v>0</v>
      </c>
      <c r="BI145" s="148">
        <f t="shared" si="8"/>
        <v>0</v>
      </c>
      <c r="BJ145" s="12" t="s">
        <v>8</v>
      </c>
      <c r="BK145" s="148">
        <f t="shared" si="9"/>
        <v>0</v>
      </c>
      <c r="BL145" s="12" t="s">
        <v>834</v>
      </c>
      <c r="BM145" s="147" t="s">
        <v>1953</v>
      </c>
    </row>
    <row r="146" spans="2:65" s="25" customFormat="1" ht="21.75" customHeight="1" x14ac:dyDescent="0.2">
      <c r="B146" s="24"/>
      <c r="C146" s="137" t="s">
        <v>405</v>
      </c>
      <c r="D146" s="137" t="s">
        <v>238</v>
      </c>
      <c r="E146" s="138" t="s">
        <v>1954</v>
      </c>
      <c r="F146" s="139" t="s">
        <v>1955</v>
      </c>
      <c r="G146" s="140" t="s">
        <v>312</v>
      </c>
      <c r="H146" s="141">
        <v>4</v>
      </c>
      <c r="I146" s="4"/>
      <c r="J146" s="142">
        <f t="shared" si="0"/>
        <v>0</v>
      </c>
      <c r="K146" s="139" t="s">
        <v>1914</v>
      </c>
      <c r="L146" s="24"/>
      <c r="M146" s="143" t="s">
        <v>1</v>
      </c>
      <c r="N146" s="144" t="s">
        <v>42</v>
      </c>
      <c r="P146" s="145">
        <f t="shared" si="1"/>
        <v>0</v>
      </c>
      <c r="Q146" s="145">
        <v>1.2999999999999999E-4</v>
      </c>
      <c r="R146" s="145">
        <f t="shared" si="2"/>
        <v>5.1999999999999995E-4</v>
      </c>
      <c r="S146" s="145">
        <v>0</v>
      </c>
      <c r="T146" s="146">
        <f t="shared" si="3"/>
        <v>0</v>
      </c>
      <c r="AR146" s="147" t="s">
        <v>834</v>
      </c>
      <c r="AT146" s="147" t="s">
        <v>238</v>
      </c>
      <c r="AU146" s="147" t="s">
        <v>85</v>
      </c>
      <c r="AY146" s="12" t="s">
        <v>236</v>
      </c>
      <c r="BE146" s="148">
        <f t="shared" si="4"/>
        <v>0</v>
      </c>
      <c r="BF146" s="148">
        <f t="shared" si="5"/>
        <v>0</v>
      </c>
      <c r="BG146" s="148">
        <f t="shared" si="6"/>
        <v>0</v>
      </c>
      <c r="BH146" s="148">
        <f t="shared" si="7"/>
        <v>0</v>
      </c>
      <c r="BI146" s="148">
        <f t="shared" si="8"/>
        <v>0</v>
      </c>
      <c r="BJ146" s="12" t="s">
        <v>8</v>
      </c>
      <c r="BK146" s="148">
        <f t="shared" si="9"/>
        <v>0</v>
      </c>
      <c r="BL146" s="12" t="s">
        <v>834</v>
      </c>
      <c r="BM146" s="147" t="s">
        <v>1956</v>
      </c>
    </row>
    <row r="147" spans="2:65" s="25" customFormat="1" ht="16.5" customHeight="1" x14ac:dyDescent="0.2">
      <c r="B147" s="24"/>
      <c r="C147" s="137" t="s">
        <v>410</v>
      </c>
      <c r="D147" s="137" t="s">
        <v>238</v>
      </c>
      <c r="E147" s="138" t="s">
        <v>1957</v>
      </c>
      <c r="F147" s="139" t="s">
        <v>1958</v>
      </c>
      <c r="G147" s="140" t="s">
        <v>1959</v>
      </c>
      <c r="H147" s="141">
        <v>8</v>
      </c>
      <c r="I147" s="4"/>
      <c r="J147" s="142">
        <f t="shared" si="0"/>
        <v>0</v>
      </c>
      <c r="K147" s="139" t="s">
        <v>1914</v>
      </c>
      <c r="L147" s="24"/>
      <c r="M147" s="143" t="s">
        <v>1</v>
      </c>
      <c r="N147" s="144" t="s">
        <v>42</v>
      </c>
      <c r="P147" s="145">
        <f t="shared" si="1"/>
        <v>0</v>
      </c>
      <c r="Q147" s="145">
        <v>2.5000000000000001E-4</v>
      </c>
      <c r="R147" s="145">
        <f t="shared" si="2"/>
        <v>2E-3</v>
      </c>
      <c r="S147" s="145">
        <v>0</v>
      </c>
      <c r="T147" s="146">
        <f t="shared" si="3"/>
        <v>0</v>
      </c>
      <c r="AR147" s="147" t="s">
        <v>834</v>
      </c>
      <c r="AT147" s="147" t="s">
        <v>238</v>
      </c>
      <c r="AU147" s="147" t="s">
        <v>85</v>
      </c>
      <c r="AY147" s="12" t="s">
        <v>236</v>
      </c>
      <c r="BE147" s="148">
        <f t="shared" si="4"/>
        <v>0</v>
      </c>
      <c r="BF147" s="148">
        <f t="shared" si="5"/>
        <v>0</v>
      </c>
      <c r="BG147" s="148">
        <f t="shared" si="6"/>
        <v>0</v>
      </c>
      <c r="BH147" s="148">
        <f t="shared" si="7"/>
        <v>0</v>
      </c>
      <c r="BI147" s="148">
        <f t="shared" si="8"/>
        <v>0</v>
      </c>
      <c r="BJ147" s="12" t="s">
        <v>8</v>
      </c>
      <c r="BK147" s="148">
        <f t="shared" si="9"/>
        <v>0</v>
      </c>
      <c r="BL147" s="12" t="s">
        <v>834</v>
      </c>
      <c r="BM147" s="147" t="s">
        <v>1960</v>
      </c>
    </row>
    <row r="148" spans="2:65" s="25" customFormat="1" ht="16.5" customHeight="1" x14ac:dyDescent="0.2">
      <c r="B148" s="24"/>
      <c r="C148" s="137" t="s">
        <v>97</v>
      </c>
      <c r="D148" s="137" t="s">
        <v>238</v>
      </c>
      <c r="E148" s="138" t="s">
        <v>1961</v>
      </c>
      <c r="F148" s="139" t="s">
        <v>1962</v>
      </c>
      <c r="G148" s="140" t="s">
        <v>1963</v>
      </c>
      <c r="H148" s="141">
        <v>1</v>
      </c>
      <c r="I148" s="4"/>
      <c r="J148" s="142">
        <f t="shared" si="0"/>
        <v>0</v>
      </c>
      <c r="K148" s="139" t="s">
        <v>1914</v>
      </c>
      <c r="L148" s="24"/>
      <c r="M148" s="143" t="s">
        <v>1</v>
      </c>
      <c r="N148" s="144" t="s">
        <v>42</v>
      </c>
      <c r="P148" s="145">
        <f t="shared" si="1"/>
        <v>0</v>
      </c>
      <c r="Q148" s="145">
        <v>8.9999999999999998E-4</v>
      </c>
      <c r="R148" s="145">
        <f t="shared" si="2"/>
        <v>8.9999999999999998E-4</v>
      </c>
      <c r="S148" s="145">
        <v>0</v>
      </c>
      <c r="T148" s="146">
        <f t="shared" si="3"/>
        <v>0</v>
      </c>
      <c r="AR148" s="147" t="s">
        <v>834</v>
      </c>
      <c r="AT148" s="147" t="s">
        <v>238</v>
      </c>
      <c r="AU148" s="147" t="s">
        <v>85</v>
      </c>
      <c r="AY148" s="12" t="s">
        <v>236</v>
      </c>
      <c r="BE148" s="148">
        <f t="shared" si="4"/>
        <v>0</v>
      </c>
      <c r="BF148" s="148">
        <f t="shared" si="5"/>
        <v>0</v>
      </c>
      <c r="BG148" s="148">
        <f t="shared" si="6"/>
        <v>0</v>
      </c>
      <c r="BH148" s="148">
        <f t="shared" si="7"/>
        <v>0</v>
      </c>
      <c r="BI148" s="148">
        <f t="shared" si="8"/>
        <v>0</v>
      </c>
      <c r="BJ148" s="12" t="s">
        <v>8</v>
      </c>
      <c r="BK148" s="148">
        <f t="shared" si="9"/>
        <v>0</v>
      </c>
      <c r="BL148" s="12" t="s">
        <v>834</v>
      </c>
      <c r="BM148" s="147" t="s">
        <v>1964</v>
      </c>
    </row>
    <row r="149" spans="2:65" s="25" customFormat="1" ht="24.2" customHeight="1" x14ac:dyDescent="0.2">
      <c r="B149" s="24"/>
      <c r="C149" s="137" t="s">
        <v>419</v>
      </c>
      <c r="D149" s="137" t="s">
        <v>238</v>
      </c>
      <c r="E149" s="138" t="s">
        <v>1965</v>
      </c>
      <c r="F149" s="139" t="s">
        <v>1966</v>
      </c>
      <c r="G149" s="140" t="s">
        <v>1963</v>
      </c>
      <c r="H149" s="141">
        <v>3</v>
      </c>
      <c r="I149" s="4"/>
      <c r="J149" s="142">
        <f t="shared" si="0"/>
        <v>0</v>
      </c>
      <c r="K149" s="139" t="s">
        <v>1</v>
      </c>
      <c r="L149" s="24"/>
      <c r="M149" s="143" t="s">
        <v>1</v>
      </c>
      <c r="N149" s="144" t="s">
        <v>42</v>
      </c>
      <c r="P149" s="145">
        <f t="shared" si="1"/>
        <v>0</v>
      </c>
      <c r="Q149" s="145">
        <v>8.9999999999999998E-4</v>
      </c>
      <c r="R149" s="145">
        <f t="shared" si="2"/>
        <v>2.7000000000000001E-3</v>
      </c>
      <c r="S149" s="145">
        <v>0</v>
      </c>
      <c r="T149" s="146">
        <f t="shared" si="3"/>
        <v>0</v>
      </c>
      <c r="AR149" s="147" t="s">
        <v>834</v>
      </c>
      <c r="AT149" s="147" t="s">
        <v>238</v>
      </c>
      <c r="AU149" s="147" t="s">
        <v>85</v>
      </c>
      <c r="AY149" s="12" t="s">
        <v>236</v>
      </c>
      <c r="BE149" s="148">
        <f t="shared" si="4"/>
        <v>0</v>
      </c>
      <c r="BF149" s="148">
        <f t="shared" si="5"/>
        <v>0</v>
      </c>
      <c r="BG149" s="148">
        <f t="shared" si="6"/>
        <v>0</v>
      </c>
      <c r="BH149" s="148">
        <f t="shared" si="7"/>
        <v>0</v>
      </c>
      <c r="BI149" s="148">
        <f t="shared" si="8"/>
        <v>0</v>
      </c>
      <c r="BJ149" s="12" t="s">
        <v>8</v>
      </c>
      <c r="BK149" s="148">
        <f t="shared" si="9"/>
        <v>0</v>
      </c>
      <c r="BL149" s="12" t="s">
        <v>834</v>
      </c>
      <c r="BM149" s="147" t="s">
        <v>1967</v>
      </c>
    </row>
    <row r="150" spans="2:65" s="25" customFormat="1" ht="24.2" customHeight="1" x14ac:dyDescent="0.2">
      <c r="B150" s="24"/>
      <c r="C150" s="137" t="s">
        <v>423</v>
      </c>
      <c r="D150" s="137" t="s">
        <v>238</v>
      </c>
      <c r="E150" s="138" t="s">
        <v>1968</v>
      </c>
      <c r="F150" s="139" t="s">
        <v>1969</v>
      </c>
      <c r="G150" s="140" t="s">
        <v>312</v>
      </c>
      <c r="H150" s="141">
        <v>1</v>
      </c>
      <c r="I150" s="4"/>
      <c r="J150" s="142">
        <f t="shared" si="0"/>
        <v>0</v>
      </c>
      <c r="K150" s="139" t="s">
        <v>1914</v>
      </c>
      <c r="L150" s="24"/>
      <c r="M150" s="143" t="s">
        <v>1</v>
      </c>
      <c r="N150" s="144" t="s">
        <v>42</v>
      </c>
      <c r="P150" s="145">
        <f t="shared" si="1"/>
        <v>0</v>
      </c>
      <c r="Q150" s="145">
        <v>2.2000000000000001E-4</v>
      </c>
      <c r="R150" s="145">
        <f t="shared" si="2"/>
        <v>2.2000000000000001E-4</v>
      </c>
      <c r="S150" s="145">
        <v>0</v>
      </c>
      <c r="T150" s="146">
        <f t="shared" si="3"/>
        <v>0</v>
      </c>
      <c r="AR150" s="147" t="s">
        <v>834</v>
      </c>
      <c r="AT150" s="147" t="s">
        <v>238</v>
      </c>
      <c r="AU150" s="147" t="s">
        <v>85</v>
      </c>
      <c r="AY150" s="12" t="s">
        <v>236</v>
      </c>
      <c r="BE150" s="148">
        <f t="shared" si="4"/>
        <v>0</v>
      </c>
      <c r="BF150" s="148">
        <f t="shared" si="5"/>
        <v>0</v>
      </c>
      <c r="BG150" s="148">
        <f t="shared" si="6"/>
        <v>0</v>
      </c>
      <c r="BH150" s="148">
        <f t="shared" si="7"/>
        <v>0</v>
      </c>
      <c r="BI150" s="148">
        <f t="shared" si="8"/>
        <v>0</v>
      </c>
      <c r="BJ150" s="12" t="s">
        <v>8</v>
      </c>
      <c r="BK150" s="148">
        <f t="shared" si="9"/>
        <v>0</v>
      </c>
      <c r="BL150" s="12" t="s">
        <v>834</v>
      </c>
      <c r="BM150" s="147" t="s">
        <v>1970</v>
      </c>
    </row>
    <row r="151" spans="2:65" s="25" customFormat="1" ht="24.2" customHeight="1" x14ac:dyDescent="0.2">
      <c r="B151" s="24"/>
      <c r="C151" s="137" t="s">
        <v>427</v>
      </c>
      <c r="D151" s="137" t="s">
        <v>238</v>
      </c>
      <c r="E151" s="138" t="s">
        <v>1971</v>
      </c>
      <c r="F151" s="139" t="s">
        <v>1972</v>
      </c>
      <c r="G151" s="140" t="s">
        <v>312</v>
      </c>
      <c r="H151" s="141">
        <v>2</v>
      </c>
      <c r="I151" s="4"/>
      <c r="J151" s="142">
        <f t="shared" si="0"/>
        <v>0</v>
      </c>
      <c r="K151" s="139" t="s">
        <v>1914</v>
      </c>
      <c r="L151" s="24"/>
      <c r="M151" s="143" t="s">
        <v>1</v>
      </c>
      <c r="N151" s="144" t="s">
        <v>42</v>
      </c>
      <c r="P151" s="145">
        <f t="shared" si="1"/>
        <v>0</v>
      </c>
      <c r="Q151" s="145">
        <v>1.7000000000000001E-4</v>
      </c>
      <c r="R151" s="145">
        <f t="shared" si="2"/>
        <v>3.4000000000000002E-4</v>
      </c>
      <c r="S151" s="145">
        <v>0</v>
      </c>
      <c r="T151" s="146">
        <f t="shared" si="3"/>
        <v>0</v>
      </c>
      <c r="AR151" s="147" t="s">
        <v>834</v>
      </c>
      <c r="AT151" s="147" t="s">
        <v>238</v>
      </c>
      <c r="AU151" s="147" t="s">
        <v>85</v>
      </c>
      <c r="AY151" s="12" t="s">
        <v>236</v>
      </c>
      <c r="BE151" s="148">
        <f t="shared" si="4"/>
        <v>0</v>
      </c>
      <c r="BF151" s="148">
        <f t="shared" si="5"/>
        <v>0</v>
      </c>
      <c r="BG151" s="148">
        <f t="shared" si="6"/>
        <v>0</v>
      </c>
      <c r="BH151" s="148">
        <f t="shared" si="7"/>
        <v>0</v>
      </c>
      <c r="BI151" s="148">
        <f t="shared" si="8"/>
        <v>0</v>
      </c>
      <c r="BJ151" s="12" t="s">
        <v>8</v>
      </c>
      <c r="BK151" s="148">
        <f t="shared" si="9"/>
        <v>0</v>
      </c>
      <c r="BL151" s="12" t="s">
        <v>834</v>
      </c>
      <c r="BM151" s="147" t="s">
        <v>1973</v>
      </c>
    </row>
    <row r="152" spans="2:65" s="25" customFormat="1" ht="24.2" customHeight="1" x14ac:dyDescent="0.2">
      <c r="B152" s="24"/>
      <c r="C152" s="137" t="s">
        <v>432</v>
      </c>
      <c r="D152" s="137" t="s">
        <v>238</v>
      </c>
      <c r="E152" s="138" t="s">
        <v>1974</v>
      </c>
      <c r="F152" s="139" t="s">
        <v>1975</v>
      </c>
      <c r="G152" s="140" t="s">
        <v>312</v>
      </c>
      <c r="H152" s="141">
        <v>1</v>
      </c>
      <c r="I152" s="4"/>
      <c r="J152" s="142">
        <f t="shared" si="0"/>
        <v>0</v>
      </c>
      <c r="K152" s="139" t="s">
        <v>1914</v>
      </c>
      <c r="L152" s="24"/>
      <c r="M152" s="143" t="s">
        <v>1</v>
      </c>
      <c r="N152" s="144" t="s">
        <v>42</v>
      </c>
      <c r="P152" s="145">
        <f t="shared" si="1"/>
        <v>0</v>
      </c>
      <c r="Q152" s="145">
        <v>5.1999999999999995E-4</v>
      </c>
      <c r="R152" s="145">
        <f t="shared" si="2"/>
        <v>5.1999999999999995E-4</v>
      </c>
      <c r="S152" s="145">
        <v>0</v>
      </c>
      <c r="T152" s="146">
        <f t="shared" si="3"/>
        <v>0</v>
      </c>
      <c r="AR152" s="147" t="s">
        <v>834</v>
      </c>
      <c r="AT152" s="147" t="s">
        <v>238</v>
      </c>
      <c r="AU152" s="147" t="s">
        <v>85</v>
      </c>
      <c r="AY152" s="12" t="s">
        <v>236</v>
      </c>
      <c r="BE152" s="148">
        <f t="shared" si="4"/>
        <v>0</v>
      </c>
      <c r="BF152" s="148">
        <f t="shared" si="5"/>
        <v>0</v>
      </c>
      <c r="BG152" s="148">
        <f t="shared" si="6"/>
        <v>0</v>
      </c>
      <c r="BH152" s="148">
        <f t="shared" si="7"/>
        <v>0</v>
      </c>
      <c r="BI152" s="148">
        <f t="shared" si="8"/>
        <v>0</v>
      </c>
      <c r="BJ152" s="12" t="s">
        <v>8</v>
      </c>
      <c r="BK152" s="148">
        <f t="shared" si="9"/>
        <v>0</v>
      </c>
      <c r="BL152" s="12" t="s">
        <v>834</v>
      </c>
      <c r="BM152" s="147" t="s">
        <v>1976</v>
      </c>
    </row>
    <row r="153" spans="2:65" s="25" customFormat="1" ht="24.2" customHeight="1" x14ac:dyDescent="0.2">
      <c r="B153" s="24"/>
      <c r="C153" s="137" t="s">
        <v>436</v>
      </c>
      <c r="D153" s="137" t="s">
        <v>238</v>
      </c>
      <c r="E153" s="138" t="s">
        <v>1977</v>
      </c>
      <c r="F153" s="139" t="s">
        <v>1978</v>
      </c>
      <c r="G153" s="140" t="s">
        <v>312</v>
      </c>
      <c r="H153" s="141">
        <v>2</v>
      </c>
      <c r="I153" s="4"/>
      <c r="J153" s="142">
        <f t="shared" si="0"/>
        <v>0</v>
      </c>
      <c r="K153" s="139" t="s">
        <v>1914</v>
      </c>
      <c r="L153" s="24"/>
      <c r="M153" s="143" t="s">
        <v>1</v>
      </c>
      <c r="N153" s="144" t="s">
        <v>42</v>
      </c>
      <c r="P153" s="145">
        <f t="shared" si="1"/>
        <v>0</v>
      </c>
      <c r="Q153" s="145">
        <v>1.2E-4</v>
      </c>
      <c r="R153" s="145">
        <f t="shared" si="2"/>
        <v>2.4000000000000001E-4</v>
      </c>
      <c r="S153" s="145">
        <v>0</v>
      </c>
      <c r="T153" s="146">
        <f t="shared" si="3"/>
        <v>0</v>
      </c>
      <c r="AR153" s="147" t="s">
        <v>834</v>
      </c>
      <c r="AT153" s="147" t="s">
        <v>238</v>
      </c>
      <c r="AU153" s="147" t="s">
        <v>85</v>
      </c>
      <c r="AY153" s="12" t="s">
        <v>236</v>
      </c>
      <c r="BE153" s="148">
        <f t="shared" si="4"/>
        <v>0</v>
      </c>
      <c r="BF153" s="148">
        <f t="shared" si="5"/>
        <v>0</v>
      </c>
      <c r="BG153" s="148">
        <f t="shared" si="6"/>
        <v>0</v>
      </c>
      <c r="BH153" s="148">
        <f t="shared" si="7"/>
        <v>0</v>
      </c>
      <c r="BI153" s="148">
        <f t="shared" si="8"/>
        <v>0</v>
      </c>
      <c r="BJ153" s="12" t="s">
        <v>8</v>
      </c>
      <c r="BK153" s="148">
        <f t="shared" si="9"/>
        <v>0</v>
      </c>
      <c r="BL153" s="12" t="s">
        <v>834</v>
      </c>
      <c r="BM153" s="147" t="s">
        <v>1979</v>
      </c>
    </row>
    <row r="154" spans="2:65" s="25" customFormat="1" ht="24.2" customHeight="1" x14ac:dyDescent="0.2">
      <c r="B154" s="24"/>
      <c r="C154" s="137" t="s">
        <v>475</v>
      </c>
      <c r="D154" s="137" t="s">
        <v>238</v>
      </c>
      <c r="E154" s="138" t="s">
        <v>1980</v>
      </c>
      <c r="F154" s="139" t="s">
        <v>1981</v>
      </c>
      <c r="G154" s="140" t="s">
        <v>312</v>
      </c>
      <c r="H154" s="141">
        <v>4</v>
      </c>
      <c r="I154" s="4"/>
      <c r="J154" s="142">
        <f t="shared" si="0"/>
        <v>0</v>
      </c>
      <c r="K154" s="139" t="s">
        <v>1914</v>
      </c>
      <c r="L154" s="24"/>
      <c r="M154" s="143" t="s">
        <v>1</v>
      </c>
      <c r="N154" s="144" t="s">
        <v>42</v>
      </c>
      <c r="P154" s="145">
        <f t="shared" si="1"/>
        <v>0</v>
      </c>
      <c r="Q154" s="145">
        <v>4.0000000000000002E-4</v>
      </c>
      <c r="R154" s="145">
        <f t="shared" si="2"/>
        <v>1.6000000000000001E-3</v>
      </c>
      <c r="S154" s="145">
        <v>0</v>
      </c>
      <c r="T154" s="146">
        <f t="shared" si="3"/>
        <v>0</v>
      </c>
      <c r="AR154" s="147" t="s">
        <v>834</v>
      </c>
      <c r="AT154" s="147" t="s">
        <v>238</v>
      </c>
      <c r="AU154" s="147" t="s">
        <v>85</v>
      </c>
      <c r="AY154" s="12" t="s">
        <v>236</v>
      </c>
      <c r="BE154" s="148">
        <f t="shared" si="4"/>
        <v>0</v>
      </c>
      <c r="BF154" s="148">
        <f t="shared" si="5"/>
        <v>0</v>
      </c>
      <c r="BG154" s="148">
        <f t="shared" si="6"/>
        <v>0</v>
      </c>
      <c r="BH154" s="148">
        <f t="shared" si="7"/>
        <v>0</v>
      </c>
      <c r="BI154" s="148">
        <f t="shared" si="8"/>
        <v>0</v>
      </c>
      <c r="BJ154" s="12" t="s">
        <v>8</v>
      </c>
      <c r="BK154" s="148">
        <f t="shared" si="9"/>
        <v>0</v>
      </c>
      <c r="BL154" s="12" t="s">
        <v>834</v>
      </c>
      <c r="BM154" s="147" t="s">
        <v>1982</v>
      </c>
    </row>
    <row r="155" spans="2:65" s="25" customFormat="1" ht="24.2" customHeight="1" x14ac:dyDescent="0.2">
      <c r="B155" s="24"/>
      <c r="C155" s="137" t="s">
        <v>480</v>
      </c>
      <c r="D155" s="137" t="s">
        <v>238</v>
      </c>
      <c r="E155" s="138" t="s">
        <v>1983</v>
      </c>
      <c r="F155" s="139" t="s">
        <v>1984</v>
      </c>
      <c r="G155" s="140" t="s">
        <v>312</v>
      </c>
      <c r="H155" s="141">
        <v>1</v>
      </c>
      <c r="I155" s="4"/>
      <c r="J155" s="142">
        <f t="shared" si="0"/>
        <v>0</v>
      </c>
      <c r="K155" s="139" t="s">
        <v>1914</v>
      </c>
      <c r="L155" s="24"/>
      <c r="M155" s="143" t="s">
        <v>1</v>
      </c>
      <c r="N155" s="144" t="s">
        <v>42</v>
      </c>
      <c r="P155" s="145">
        <f t="shared" si="1"/>
        <v>0</v>
      </c>
      <c r="Q155" s="145">
        <v>5.6999999999999998E-4</v>
      </c>
      <c r="R155" s="145">
        <f t="shared" si="2"/>
        <v>5.6999999999999998E-4</v>
      </c>
      <c r="S155" s="145">
        <v>0</v>
      </c>
      <c r="T155" s="146">
        <f t="shared" si="3"/>
        <v>0</v>
      </c>
      <c r="AR155" s="147" t="s">
        <v>834</v>
      </c>
      <c r="AT155" s="147" t="s">
        <v>238</v>
      </c>
      <c r="AU155" s="147" t="s">
        <v>85</v>
      </c>
      <c r="AY155" s="12" t="s">
        <v>236</v>
      </c>
      <c r="BE155" s="148">
        <f t="shared" si="4"/>
        <v>0</v>
      </c>
      <c r="BF155" s="148">
        <f t="shared" si="5"/>
        <v>0</v>
      </c>
      <c r="BG155" s="148">
        <f t="shared" si="6"/>
        <v>0</v>
      </c>
      <c r="BH155" s="148">
        <f t="shared" si="7"/>
        <v>0</v>
      </c>
      <c r="BI155" s="148">
        <f t="shared" si="8"/>
        <v>0</v>
      </c>
      <c r="BJ155" s="12" t="s">
        <v>8</v>
      </c>
      <c r="BK155" s="148">
        <f t="shared" si="9"/>
        <v>0</v>
      </c>
      <c r="BL155" s="12" t="s">
        <v>834</v>
      </c>
      <c r="BM155" s="147" t="s">
        <v>1985</v>
      </c>
    </row>
    <row r="156" spans="2:65" s="25" customFormat="1" ht="24.2" customHeight="1" x14ac:dyDescent="0.2">
      <c r="B156" s="24"/>
      <c r="C156" s="137" t="s">
        <v>484</v>
      </c>
      <c r="D156" s="137" t="s">
        <v>238</v>
      </c>
      <c r="E156" s="138" t="s">
        <v>1986</v>
      </c>
      <c r="F156" s="139" t="s">
        <v>1987</v>
      </c>
      <c r="G156" s="140" t="s">
        <v>312</v>
      </c>
      <c r="H156" s="141">
        <v>8</v>
      </c>
      <c r="I156" s="4"/>
      <c r="J156" s="142">
        <f t="shared" si="0"/>
        <v>0</v>
      </c>
      <c r="K156" s="139" t="s">
        <v>1914</v>
      </c>
      <c r="L156" s="24"/>
      <c r="M156" s="143" t="s">
        <v>1</v>
      </c>
      <c r="N156" s="144" t="s">
        <v>42</v>
      </c>
      <c r="P156" s="145">
        <f t="shared" si="1"/>
        <v>0</v>
      </c>
      <c r="Q156" s="145">
        <v>2.3000000000000001E-4</v>
      </c>
      <c r="R156" s="145">
        <f t="shared" si="2"/>
        <v>1.8400000000000001E-3</v>
      </c>
      <c r="S156" s="145">
        <v>0</v>
      </c>
      <c r="T156" s="146">
        <f t="shared" si="3"/>
        <v>0</v>
      </c>
      <c r="AR156" s="147" t="s">
        <v>834</v>
      </c>
      <c r="AT156" s="147" t="s">
        <v>238</v>
      </c>
      <c r="AU156" s="147" t="s">
        <v>85</v>
      </c>
      <c r="AY156" s="12" t="s">
        <v>236</v>
      </c>
      <c r="BE156" s="148">
        <f t="shared" si="4"/>
        <v>0</v>
      </c>
      <c r="BF156" s="148">
        <f t="shared" si="5"/>
        <v>0</v>
      </c>
      <c r="BG156" s="148">
        <f t="shared" si="6"/>
        <v>0</v>
      </c>
      <c r="BH156" s="148">
        <f t="shared" si="7"/>
        <v>0</v>
      </c>
      <c r="BI156" s="148">
        <f t="shared" si="8"/>
        <v>0</v>
      </c>
      <c r="BJ156" s="12" t="s">
        <v>8</v>
      </c>
      <c r="BK156" s="148">
        <f t="shared" si="9"/>
        <v>0</v>
      </c>
      <c r="BL156" s="12" t="s">
        <v>834</v>
      </c>
      <c r="BM156" s="147" t="s">
        <v>1988</v>
      </c>
    </row>
    <row r="157" spans="2:65" s="25" customFormat="1" ht="24.2" customHeight="1" x14ac:dyDescent="0.2">
      <c r="B157" s="24"/>
      <c r="C157" s="137" t="s">
        <v>498</v>
      </c>
      <c r="D157" s="137" t="s">
        <v>238</v>
      </c>
      <c r="E157" s="138" t="s">
        <v>1989</v>
      </c>
      <c r="F157" s="139" t="s">
        <v>1990</v>
      </c>
      <c r="G157" s="140" t="s">
        <v>312</v>
      </c>
      <c r="H157" s="141">
        <v>8</v>
      </c>
      <c r="I157" s="4"/>
      <c r="J157" s="142">
        <f t="shared" si="0"/>
        <v>0</v>
      </c>
      <c r="K157" s="139" t="s">
        <v>1914</v>
      </c>
      <c r="L157" s="24"/>
      <c r="M157" s="143" t="s">
        <v>1</v>
      </c>
      <c r="N157" s="144" t="s">
        <v>42</v>
      </c>
      <c r="P157" s="145">
        <f t="shared" si="1"/>
        <v>0</v>
      </c>
      <c r="Q157" s="145">
        <v>3.5E-4</v>
      </c>
      <c r="R157" s="145">
        <f t="shared" si="2"/>
        <v>2.8E-3</v>
      </c>
      <c r="S157" s="145">
        <v>0</v>
      </c>
      <c r="T157" s="146">
        <f t="shared" si="3"/>
        <v>0</v>
      </c>
      <c r="AR157" s="147" t="s">
        <v>834</v>
      </c>
      <c r="AT157" s="147" t="s">
        <v>238</v>
      </c>
      <c r="AU157" s="147" t="s">
        <v>85</v>
      </c>
      <c r="AY157" s="12" t="s">
        <v>236</v>
      </c>
      <c r="BE157" s="148">
        <f t="shared" si="4"/>
        <v>0</v>
      </c>
      <c r="BF157" s="148">
        <f t="shared" si="5"/>
        <v>0</v>
      </c>
      <c r="BG157" s="148">
        <f t="shared" si="6"/>
        <v>0</v>
      </c>
      <c r="BH157" s="148">
        <f t="shared" si="7"/>
        <v>0</v>
      </c>
      <c r="BI157" s="148">
        <f t="shared" si="8"/>
        <v>0</v>
      </c>
      <c r="BJ157" s="12" t="s">
        <v>8</v>
      </c>
      <c r="BK157" s="148">
        <f t="shared" si="9"/>
        <v>0</v>
      </c>
      <c r="BL157" s="12" t="s">
        <v>834</v>
      </c>
      <c r="BM157" s="147" t="s">
        <v>1991</v>
      </c>
    </row>
    <row r="158" spans="2:65" s="25" customFormat="1" ht="24.2" customHeight="1" x14ac:dyDescent="0.2">
      <c r="B158" s="24"/>
      <c r="C158" s="137" t="s">
        <v>503</v>
      </c>
      <c r="D158" s="137" t="s">
        <v>238</v>
      </c>
      <c r="E158" s="138" t="s">
        <v>1992</v>
      </c>
      <c r="F158" s="139" t="s">
        <v>1993</v>
      </c>
      <c r="G158" s="140" t="s">
        <v>312</v>
      </c>
      <c r="H158" s="141">
        <v>2</v>
      </c>
      <c r="I158" s="4"/>
      <c r="J158" s="142">
        <f t="shared" si="0"/>
        <v>0</v>
      </c>
      <c r="K158" s="139" t="s">
        <v>1914</v>
      </c>
      <c r="L158" s="24"/>
      <c r="M158" s="143" t="s">
        <v>1</v>
      </c>
      <c r="N158" s="144" t="s">
        <v>42</v>
      </c>
      <c r="P158" s="145">
        <f t="shared" si="1"/>
        <v>0</v>
      </c>
      <c r="Q158" s="145">
        <v>5.5000000000000003E-4</v>
      </c>
      <c r="R158" s="145">
        <f t="shared" si="2"/>
        <v>1.1000000000000001E-3</v>
      </c>
      <c r="S158" s="145">
        <v>0</v>
      </c>
      <c r="T158" s="146">
        <f t="shared" si="3"/>
        <v>0</v>
      </c>
      <c r="AR158" s="147" t="s">
        <v>834</v>
      </c>
      <c r="AT158" s="147" t="s">
        <v>238</v>
      </c>
      <c r="AU158" s="147" t="s">
        <v>85</v>
      </c>
      <c r="AY158" s="12" t="s">
        <v>236</v>
      </c>
      <c r="BE158" s="148">
        <f t="shared" si="4"/>
        <v>0</v>
      </c>
      <c r="BF158" s="148">
        <f t="shared" si="5"/>
        <v>0</v>
      </c>
      <c r="BG158" s="148">
        <f t="shared" si="6"/>
        <v>0</v>
      </c>
      <c r="BH158" s="148">
        <f t="shared" si="7"/>
        <v>0</v>
      </c>
      <c r="BI158" s="148">
        <f t="shared" si="8"/>
        <v>0</v>
      </c>
      <c r="BJ158" s="12" t="s">
        <v>8</v>
      </c>
      <c r="BK158" s="148">
        <f t="shared" si="9"/>
        <v>0</v>
      </c>
      <c r="BL158" s="12" t="s">
        <v>834</v>
      </c>
      <c r="BM158" s="147" t="s">
        <v>1994</v>
      </c>
    </row>
    <row r="159" spans="2:65" s="25" customFormat="1" ht="21.75" customHeight="1" x14ac:dyDescent="0.2">
      <c r="B159" s="24"/>
      <c r="C159" s="137" t="s">
        <v>507</v>
      </c>
      <c r="D159" s="137" t="s">
        <v>238</v>
      </c>
      <c r="E159" s="138" t="s">
        <v>1995</v>
      </c>
      <c r="F159" s="139" t="s">
        <v>1996</v>
      </c>
      <c r="G159" s="140" t="s">
        <v>312</v>
      </c>
      <c r="H159" s="141">
        <v>1</v>
      </c>
      <c r="I159" s="4"/>
      <c r="J159" s="142">
        <f t="shared" si="0"/>
        <v>0</v>
      </c>
      <c r="K159" s="139" t="s">
        <v>1914</v>
      </c>
      <c r="L159" s="24"/>
      <c r="M159" s="143" t="s">
        <v>1</v>
      </c>
      <c r="N159" s="144" t="s">
        <v>42</v>
      </c>
      <c r="P159" s="145">
        <f t="shared" si="1"/>
        <v>0</v>
      </c>
      <c r="Q159" s="145">
        <v>2.0000000000000002E-5</v>
      </c>
      <c r="R159" s="145">
        <f t="shared" si="2"/>
        <v>2.0000000000000002E-5</v>
      </c>
      <c r="S159" s="145">
        <v>0</v>
      </c>
      <c r="T159" s="146">
        <f t="shared" si="3"/>
        <v>0</v>
      </c>
      <c r="AR159" s="147" t="s">
        <v>834</v>
      </c>
      <c r="AT159" s="147" t="s">
        <v>238</v>
      </c>
      <c r="AU159" s="147" t="s">
        <v>85</v>
      </c>
      <c r="AY159" s="12" t="s">
        <v>236</v>
      </c>
      <c r="BE159" s="148">
        <f t="shared" si="4"/>
        <v>0</v>
      </c>
      <c r="BF159" s="148">
        <f t="shared" si="5"/>
        <v>0</v>
      </c>
      <c r="BG159" s="148">
        <f t="shared" si="6"/>
        <v>0</v>
      </c>
      <c r="BH159" s="148">
        <f t="shared" si="7"/>
        <v>0</v>
      </c>
      <c r="BI159" s="148">
        <f t="shared" si="8"/>
        <v>0</v>
      </c>
      <c r="BJ159" s="12" t="s">
        <v>8</v>
      </c>
      <c r="BK159" s="148">
        <f t="shared" si="9"/>
        <v>0</v>
      </c>
      <c r="BL159" s="12" t="s">
        <v>834</v>
      </c>
      <c r="BM159" s="147" t="s">
        <v>1997</v>
      </c>
    </row>
    <row r="160" spans="2:65" s="25" customFormat="1" ht="33" customHeight="1" x14ac:dyDescent="0.2">
      <c r="B160" s="24"/>
      <c r="C160" s="164" t="s">
        <v>513</v>
      </c>
      <c r="D160" s="164" t="s">
        <v>327</v>
      </c>
      <c r="E160" s="165" t="s">
        <v>1998</v>
      </c>
      <c r="F160" s="166" t="s">
        <v>1999</v>
      </c>
      <c r="G160" s="167" t="s">
        <v>312</v>
      </c>
      <c r="H160" s="168">
        <v>1</v>
      </c>
      <c r="I160" s="7"/>
      <c r="J160" s="169">
        <f t="shared" si="0"/>
        <v>0</v>
      </c>
      <c r="K160" s="166" t="s">
        <v>1</v>
      </c>
      <c r="L160" s="170"/>
      <c r="M160" s="171" t="s">
        <v>1</v>
      </c>
      <c r="N160" s="172" t="s">
        <v>42</v>
      </c>
      <c r="P160" s="145">
        <f t="shared" si="1"/>
        <v>0</v>
      </c>
      <c r="Q160" s="145">
        <v>0</v>
      </c>
      <c r="R160" s="145">
        <f t="shared" si="2"/>
        <v>0</v>
      </c>
      <c r="S160" s="145">
        <v>0</v>
      </c>
      <c r="T160" s="146">
        <f t="shared" si="3"/>
        <v>0</v>
      </c>
      <c r="AR160" s="147" t="s">
        <v>851</v>
      </c>
      <c r="AT160" s="147" t="s">
        <v>327</v>
      </c>
      <c r="AU160" s="147" t="s">
        <v>85</v>
      </c>
      <c r="AY160" s="12" t="s">
        <v>236</v>
      </c>
      <c r="BE160" s="148">
        <f t="shared" si="4"/>
        <v>0</v>
      </c>
      <c r="BF160" s="148">
        <f t="shared" si="5"/>
        <v>0</v>
      </c>
      <c r="BG160" s="148">
        <f t="shared" si="6"/>
        <v>0</v>
      </c>
      <c r="BH160" s="148">
        <f t="shared" si="7"/>
        <v>0</v>
      </c>
      <c r="BI160" s="148">
        <f t="shared" si="8"/>
        <v>0</v>
      </c>
      <c r="BJ160" s="12" t="s">
        <v>8</v>
      </c>
      <c r="BK160" s="148">
        <f t="shared" si="9"/>
        <v>0</v>
      </c>
      <c r="BL160" s="12" t="s">
        <v>834</v>
      </c>
      <c r="BM160" s="147" t="s">
        <v>2000</v>
      </c>
    </row>
    <row r="161" spans="2:65" s="25" customFormat="1" ht="24.2" customHeight="1" x14ac:dyDescent="0.2">
      <c r="B161" s="24"/>
      <c r="C161" s="137" t="s">
        <v>530</v>
      </c>
      <c r="D161" s="137" t="s">
        <v>238</v>
      </c>
      <c r="E161" s="138" t="s">
        <v>2001</v>
      </c>
      <c r="F161" s="139" t="s">
        <v>2002</v>
      </c>
      <c r="G161" s="140" t="s">
        <v>312</v>
      </c>
      <c r="H161" s="141">
        <v>8</v>
      </c>
      <c r="I161" s="4"/>
      <c r="J161" s="142">
        <f t="shared" si="0"/>
        <v>0</v>
      </c>
      <c r="K161" s="139" t="s">
        <v>1</v>
      </c>
      <c r="L161" s="24"/>
      <c r="M161" s="143" t="s">
        <v>1</v>
      </c>
      <c r="N161" s="144" t="s">
        <v>42</v>
      </c>
      <c r="P161" s="145">
        <f t="shared" si="1"/>
        <v>0</v>
      </c>
      <c r="Q161" s="145">
        <v>3.2699999999999999E-3</v>
      </c>
      <c r="R161" s="145">
        <f t="shared" si="2"/>
        <v>2.6159999999999999E-2</v>
      </c>
      <c r="S161" s="145">
        <v>0</v>
      </c>
      <c r="T161" s="146">
        <f t="shared" si="3"/>
        <v>0</v>
      </c>
      <c r="AR161" s="147" t="s">
        <v>834</v>
      </c>
      <c r="AT161" s="147" t="s">
        <v>238</v>
      </c>
      <c r="AU161" s="147" t="s">
        <v>85</v>
      </c>
      <c r="AY161" s="12" t="s">
        <v>236</v>
      </c>
      <c r="BE161" s="148">
        <f t="shared" si="4"/>
        <v>0</v>
      </c>
      <c r="BF161" s="148">
        <f t="shared" si="5"/>
        <v>0</v>
      </c>
      <c r="BG161" s="148">
        <f t="shared" si="6"/>
        <v>0</v>
      </c>
      <c r="BH161" s="148">
        <f t="shared" si="7"/>
        <v>0</v>
      </c>
      <c r="BI161" s="148">
        <f t="shared" si="8"/>
        <v>0</v>
      </c>
      <c r="BJ161" s="12" t="s">
        <v>8</v>
      </c>
      <c r="BK161" s="148">
        <f t="shared" si="9"/>
        <v>0</v>
      </c>
      <c r="BL161" s="12" t="s">
        <v>834</v>
      </c>
      <c r="BM161" s="147" t="s">
        <v>2003</v>
      </c>
    </row>
    <row r="162" spans="2:65" s="25" customFormat="1" ht="24.2" customHeight="1" x14ac:dyDescent="0.2">
      <c r="B162" s="24"/>
      <c r="C162" s="137" t="s">
        <v>535</v>
      </c>
      <c r="D162" s="137" t="s">
        <v>238</v>
      </c>
      <c r="E162" s="138" t="s">
        <v>2004</v>
      </c>
      <c r="F162" s="139" t="s">
        <v>2005</v>
      </c>
      <c r="G162" s="140" t="s">
        <v>487</v>
      </c>
      <c r="H162" s="141">
        <v>160</v>
      </c>
      <c r="I162" s="4"/>
      <c r="J162" s="142">
        <f t="shared" si="0"/>
        <v>0</v>
      </c>
      <c r="K162" s="139" t="s">
        <v>1914</v>
      </c>
      <c r="L162" s="24"/>
      <c r="M162" s="143" t="s">
        <v>1</v>
      </c>
      <c r="N162" s="144" t="s">
        <v>42</v>
      </c>
      <c r="P162" s="145">
        <f t="shared" si="1"/>
        <v>0</v>
      </c>
      <c r="Q162" s="145">
        <v>1.9000000000000001E-4</v>
      </c>
      <c r="R162" s="145">
        <f t="shared" si="2"/>
        <v>3.0400000000000003E-2</v>
      </c>
      <c r="S162" s="145">
        <v>0</v>
      </c>
      <c r="T162" s="146">
        <f t="shared" si="3"/>
        <v>0</v>
      </c>
      <c r="AR162" s="147" t="s">
        <v>834</v>
      </c>
      <c r="AT162" s="147" t="s">
        <v>238</v>
      </c>
      <c r="AU162" s="147" t="s">
        <v>85</v>
      </c>
      <c r="AY162" s="12" t="s">
        <v>236</v>
      </c>
      <c r="BE162" s="148">
        <f t="shared" si="4"/>
        <v>0</v>
      </c>
      <c r="BF162" s="148">
        <f t="shared" si="5"/>
        <v>0</v>
      </c>
      <c r="BG162" s="148">
        <f t="shared" si="6"/>
        <v>0</v>
      </c>
      <c r="BH162" s="148">
        <f t="shared" si="7"/>
        <v>0</v>
      </c>
      <c r="BI162" s="148">
        <f t="shared" si="8"/>
        <v>0</v>
      </c>
      <c r="BJ162" s="12" t="s">
        <v>8</v>
      </c>
      <c r="BK162" s="148">
        <f t="shared" si="9"/>
        <v>0</v>
      </c>
      <c r="BL162" s="12" t="s">
        <v>834</v>
      </c>
      <c r="BM162" s="147" t="s">
        <v>2006</v>
      </c>
    </row>
    <row r="163" spans="2:65" s="25" customFormat="1" ht="21.75" customHeight="1" x14ac:dyDescent="0.2">
      <c r="B163" s="24"/>
      <c r="C163" s="137" t="s">
        <v>540</v>
      </c>
      <c r="D163" s="137" t="s">
        <v>238</v>
      </c>
      <c r="E163" s="138" t="s">
        <v>2007</v>
      </c>
      <c r="F163" s="139" t="s">
        <v>2008</v>
      </c>
      <c r="G163" s="140" t="s">
        <v>487</v>
      </c>
      <c r="H163" s="141">
        <v>160</v>
      </c>
      <c r="I163" s="4"/>
      <c r="J163" s="142">
        <f t="shared" si="0"/>
        <v>0</v>
      </c>
      <c r="K163" s="139" t="s">
        <v>1914</v>
      </c>
      <c r="L163" s="24"/>
      <c r="M163" s="143" t="s">
        <v>1</v>
      </c>
      <c r="N163" s="144" t="s">
        <v>42</v>
      </c>
      <c r="P163" s="145">
        <f t="shared" si="1"/>
        <v>0</v>
      </c>
      <c r="Q163" s="145">
        <v>1.0000000000000001E-5</v>
      </c>
      <c r="R163" s="145">
        <f t="shared" si="2"/>
        <v>1.6000000000000001E-3</v>
      </c>
      <c r="S163" s="145">
        <v>0</v>
      </c>
      <c r="T163" s="146">
        <f t="shared" si="3"/>
        <v>0</v>
      </c>
      <c r="AR163" s="147" t="s">
        <v>834</v>
      </c>
      <c r="AT163" s="147" t="s">
        <v>238</v>
      </c>
      <c r="AU163" s="147" t="s">
        <v>85</v>
      </c>
      <c r="AY163" s="12" t="s">
        <v>236</v>
      </c>
      <c r="BE163" s="148">
        <f t="shared" si="4"/>
        <v>0</v>
      </c>
      <c r="BF163" s="148">
        <f t="shared" si="5"/>
        <v>0</v>
      </c>
      <c r="BG163" s="148">
        <f t="shared" si="6"/>
        <v>0</v>
      </c>
      <c r="BH163" s="148">
        <f t="shared" si="7"/>
        <v>0</v>
      </c>
      <c r="BI163" s="148">
        <f t="shared" si="8"/>
        <v>0</v>
      </c>
      <c r="BJ163" s="12" t="s">
        <v>8</v>
      </c>
      <c r="BK163" s="148">
        <f t="shared" si="9"/>
        <v>0</v>
      </c>
      <c r="BL163" s="12" t="s">
        <v>834</v>
      </c>
      <c r="BM163" s="147" t="s">
        <v>2009</v>
      </c>
    </row>
    <row r="164" spans="2:65" s="25" customFormat="1" ht="33" customHeight="1" x14ac:dyDescent="0.2">
      <c r="B164" s="24"/>
      <c r="C164" s="164" t="s">
        <v>545</v>
      </c>
      <c r="D164" s="164" t="s">
        <v>327</v>
      </c>
      <c r="E164" s="165" t="s">
        <v>2010</v>
      </c>
      <c r="F164" s="166" t="s">
        <v>2011</v>
      </c>
      <c r="G164" s="167" t="s">
        <v>1963</v>
      </c>
      <c r="H164" s="168">
        <v>1</v>
      </c>
      <c r="I164" s="7"/>
      <c r="J164" s="169">
        <f t="shared" si="0"/>
        <v>0</v>
      </c>
      <c r="K164" s="166" t="s">
        <v>1</v>
      </c>
      <c r="L164" s="170"/>
      <c r="M164" s="171" t="s">
        <v>1</v>
      </c>
      <c r="N164" s="172" t="s">
        <v>42</v>
      </c>
      <c r="P164" s="145">
        <f t="shared" si="1"/>
        <v>0</v>
      </c>
      <c r="Q164" s="145">
        <v>0</v>
      </c>
      <c r="R164" s="145">
        <f t="shared" si="2"/>
        <v>0</v>
      </c>
      <c r="S164" s="145">
        <v>0</v>
      </c>
      <c r="T164" s="146">
        <f t="shared" si="3"/>
        <v>0</v>
      </c>
      <c r="AR164" s="147" t="s">
        <v>851</v>
      </c>
      <c r="AT164" s="147" t="s">
        <v>327</v>
      </c>
      <c r="AU164" s="147" t="s">
        <v>85</v>
      </c>
      <c r="AY164" s="12" t="s">
        <v>236</v>
      </c>
      <c r="BE164" s="148">
        <f t="shared" si="4"/>
        <v>0</v>
      </c>
      <c r="BF164" s="148">
        <f t="shared" si="5"/>
        <v>0</v>
      </c>
      <c r="BG164" s="148">
        <f t="shared" si="6"/>
        <v>0</v>
      </c>
      <c r="BH164" s="148">
        <f t="shared" si="7"/>
        <v>0</v>
      </c>
      <c r="BI164" s="148">
        <f t="shared" si="8"/>
        <v>0</v>
      </c>
      <c r="BJ164" s="12" t="s">
        <v>8</v>
      </c>
      <c r="BK164" s="148">
        <f t="shared" si="9"/>
        <v>0</v>
      </c>
      <c r="BL164" s="12" t="s">
        <v>834</v>
      </c>
      <c r="BM164" s="147" t="s">
        <v>2012</v>
      </c>
    </row>
    <row r="165" spans="2:65" s="25" customFormat="1" ht="24.2" customHeight="1" x14ac:dyDescent="0.2">
      <c r="B165" s="24"/>
      <c r="C165" s="137" t="s">
        <v>549</v>
      </c>
      <c r="D165" s="137" t="s">
        <v>238</v>
      </c>
      <c r="E165" s="138" t="s">
        <v>2013</v>
      </c>
      <c r="F165" s="139" t="s">
        <v>2014</v>
      </c>
      <c r="G165" s="140" t="s">
        <v>262</v>
      </c>
      <c r="H165" s="141">
        <v>0.20799999999999999</v>
      </c>
      <c r="I165" s="4"/>
      <c r="J165" s="142">
        <f t="shared" si="0"/>
        <v>0</v>
      </c>
      <c r="K165" s="139" t="s">
        <v>1914</v>
      </c>
      <c r="L165" s="24"/>
      <c r="M165" s="143" t="s">
        <v>1</v>
      </c>
      <c r="N165" s="144" t="s">
        <v>42</v>
      </c>
      <c r="P165" s="145">
        <f t="shared" si="1"/>
        <v>0</v>
      </c>
      <c r="Q165" s="145">
        <v>0</v>
      </c>
      <c r="R165" s="145">
        <f t="shared" si="2"/>
        <v>0</v>
      </c>
      <c r="S165" s="145">
        <v>0</v>
      </c>
      <c r="T165" s="146">
        <f t="shared" si="3"/>
        <v>0</v>
      </c>
      <c r="AR165" s="147" t="s">
        <v>834</v>
      </c>
      <c r="AT165" s="147" t="s">
        <v>238</v>
      </c>
      <c r="AU165" s="147" t="s">
        <v>85</v>
      </c>
      <c r="AY165" s="12" t="s">
        <v>236</v>
      </c>
      <c r="BE165" s="148">
        <f t="shared" si="4"/>
        <v>0</v>
      </c>
      <c r="BF165" s="148">
        <f t="shared" si="5"/>
        <v>0</v>
      </c>
      <c r="BG165" s="148">
        <f t="shared" si="6"/>
        <v>0</v>
      </c>
      <c r="BH165" s="148">
        <f t="shared" si="7"/>
        <v>0</v>
      </c>
      <c r="BI165" s="148">
        <f t="shared" si="8"/>
        <v>0</v>
      </c>
      <c r="BJ165" s="12" t="s">
        <v>8</v>
      </c>
      <c r="BK165" s="148">
        <f t="shared" si="9"/>
        <v>0</v>
      </c>
      <c r="BL165" s="12" t="s">
        <v>834</v>
      </c>
      <c r="BM165" s="147" t="s">
        <v>2015</v>
      </c>
    </row>
    <row r="166" spans="2:65" s="126" customFormat="1" ht="22.9" customHeight="1" x14ac:dyDescent="0.2">
      <c r="B166" s="125"/>
      <c r="D166" s="127" t="s">
        <v>76</v>
      </c>
      <c r="E166" s="135" t="s">
        <v>2016</v>
      </c>
      <c r="F166" s="135" t="s">
        <v>2017</v>
      </c>
      <c r="I166" s="3"/>
      <c r="J166" s="136">
        <f>BK166</f>
        <v>0</v>
      </c>
      <c r="L166" s="125"/>
      <c r="M166" s="130"/>
      <c r="P166" s="131">
        <f>SUM(P167:P181)</f>
        <v>0</v>
      </c>
      <c r="R166" s="131">
        <f>SUM(R167:R181)</f>
        <v>0.29207999999999995</v>
      </c>
      <c r="T166" s="132">
        <f>SUM(T167:T181)</f>
        <v>0</v>
      </c>
      <c r="AR166" s="127" t="s">
        <v>85</v>
      </c>
      <c r="AT166" s="133" t="s">
        <v>76</v>
      </c>
      <c r="AU166" s="133" t="s">
        <v>8</v>
      </c>
      <c r="AY166" s="127" t="s">
        <v>236</v>
      </c>
      <c r="BK166" s="134">
        <f>SUM(BK167:BK181)</f>
        <v>0</v>
      </c>
    </row>
    <row r="167" spans="2:65" s="25" customFormat="1" ht="16.5" customHeight="1" x14ac:dyDescent="0.2">
      <c r="B167" s="24"/>
      <c r="C167" s="137" t="s">
        <v>553</v>
      </c>
      <c r="D167" s="137" t="s">
        <v>238</v>
      </c>
      <c r="E167" s="138" t="s">
        <v>2018</v>
      </c>
      <c r="F167" s="139" t="s">
        <v>2019</v>
      </c>
      <c r="G167" s="140" t="s">
        <v>1963</v>
      </c>
      <c r="H167" s="141">
        <v>1</v>
      </c>
      <c r="I167" s="4"/>
      <c r="J167" s="142">
        <f t="shared" ref="J167:J181" si="10">ROUND(I167*H167,0)</f>
        <v>0</v>
      </c>
      <c r="K167" s="139" t="s">
        <v>1914</v>
      </c>
      <c r="L167" s="24"/>
      <c r="M167" s="143" t="s">
        <v>1</v>
      </c>
      <c r="N167" s="144" t="s">
        <v>42</v>
      </c>
      <c r="P167" s="145">
        <f t="shared" ref="P167:P181" si="11">O167*H167</f>
        <v>0</v>
      </c>
      <c r="Q167" s="145">
        <v>3.1919999999999997E-2</v>
      </c>
      <c r="R167" s="145">
        <f t="shared" ref="R167:R181" si="12">Q167*H167</f>
        <v>3.1919999999999997E-2</v>
      </c>
      <c r="S167" s="145">
        <v>0</v>
      </c>
      <c r="T167" s="146">
        <f t="shared" ref="T167:T181" si="13">S167*H167</f>
        <v>0</v>
      </c>
      <c r="AR167" s="147" t="s">
        <v>834</v>
      </c>
      <c r="AT167" s="147" t="s">
        <v>238</v>
      </c>
      <c r="AU167" s="147" t="s">
        <v>85</v>
      </c>
      <c r="AY167" s="12" t="s">
        <v>236</v>
      </c>
      <c r="BE167" s="148">
        <f t="shared" ref="BE167:BE181" si="14">IF(N167="základní",J167,0)</f>
        <v>0</v>
      </c>
      <c r="BF167" s="148">
        <f t="shared" ref="BF167:BF181" si="15">IF(N167="snížená",J167,0)</f>
        <v>0</v>
      </c>
      <c r="BG167" s="148">
        <f t="shared" ref="BG167:BG181" si="16">IF(N167="zákl. přenesená",J167,0)</f>
        <v>0</v>
      </c>
      <c r="BH167" s="148">
        <f t="shared" ref="BH167:BH181" si="17">IF(N167="sníž. přenesená",J167,0)</f>
        <v>0</v>
      </c>
      <c r="BI167" s="148">
        <f t="shared" ref="BI167:BI181" si="18">IF(N167="nulová",J167,0)</f>
        <v>0</v>
      </c>
      <c r="BJ167" s="12" t="s">
        <v>8</v>
      </c>
      <c r="BK167" s="148">
        <f t="shared" ref="BK167:BK181" si="19">ROUND(I167*H167,0)</f>
        <v>0</v>
      </c>
      <c r="BL167" s="12" t="s">
        <v>834</v>
      </c>
      <c r="BM167" s="147" t="s">
        <v>2020</v>
      </c>
    </row>
    <row r="168" spans="2:65" s="25" customFormat="1" ht="24.2" customHeight="1" x14ac:dyDescent="0.2">
      <c r="B168" s="24"/>
      <c r="C168" s="137" t="s">
        <v>557</v>
      </c>
      <c r="D168" s="137" t="s">
        <v>238</v>
      </c>
      <c r="E168" s="138" t="s">
        <v>2021</v>
      </c>
      <c r="F168" s="139" t="s">
        <v>2022</v>
      </c>
      <c r="G168" s="140" t="s">
        <v>1963</v>
      </c>
      <c r="H168" s="141">
        <v>2</v>
      </c>
      <c r="I168" s="4"/>
      <c r="J168" s="142">
        <f t="shared" si="10"/>
        <v>0</v>
      </c>
      <c r="K168" s="139" t="s">
        <v>1914</v>
      </c>
      <c r="L168" s="24"/>
      <c r="M168" s="143" t="s">
        <v>1</v>
      </c>
      <c r="N168" s="144" t="s">
        <v>42</v>
      </c>
      <c r="P168" s="145">
        <f t="shared" si="11"/>
        <v>0</v>
      </c>
      <c r="Q168" s="145">
        <v>2.223E-2</v>
      </c>
      <c r="R168" s="145">
        <f t="shared" si="12"/>
        <v>4.446E-2</v>
      </c>
      <c r="S168" s="145">
        <v>0</v>
      </c>
      <c r="T168" s="146">
        <f t="shared" si="13"/>
        <v>0</v>
      </c>
      <c r="AR168" s="147" t="s">
        <v>834</v>
      </c>
      <c r="AT168" s="147" t="s">
        <v>238</v>
      </c>
      <c r="AU168" s="147" t="s">
        <v>85</v>
      </c>
      <c r="AY168" s="12" t="s">
        <v>236</v>
      </c>
      <c r="BE168" s="148">
        <f t="shared" si="14"/>
        <v>0</v>
      </c>
      <c r="BF168" s="148">
        <f t="shared" si="15"/>
        <v>0</v>
      </c>
      <c r="BG168" s="148">
        <f t="shared" si="16"/>
        <v>0</v>
      </c>
      <c r="BH168" s="148">
        <f t="shared" si="17"/>
        <v>0</v>
      </c>
      <c r="BI168" s="148">
        <f t="shared" si="18"/>
        <v>0</v>
      </c>
      <c r="BJ168" s="12" t="s">
        <v>8</v>
      </c>
      <c r="BK168" s="148">
        <f t="shared" si="19"/>
        <v>0</v>
      </c>
      <c r="BL168" s="12" t="s">
        <v>834</v>
      </c>
      <c r="BM168" s="147" t="s">
        <v>2023</v>
      </c>
    </row>
    <row r="169" spans="2:65" s="25" customFormat="1" ht="37.9" customHeight="1" x14ac:dyDescent="0.2">
      <c r="B169" s="24"/>
      <c r="C169" s="137" t="s">
        <v>1728</v>
      </c>
      <c r="D169" s="137" t="s">
        <v>238</v>
      </c>
      <c r="E169" s="138" t="s">
        <v>2024</v>
      </c>
      <c r="F169" s="139" t="s">
        <v>2025</v>
      </c>
      <c r="G169" s="140" t="s">
        <v>1963</v>
      </c>
      <c r="H169" s="141">
        <v>1</v>
      </c>
      <c r="I169" s="4"/>
      <c r="J169" s="142">
        <f t="shared" si="10"/>
        <v>0</v>
      </c>
      <c r="K169" s="139" t="s">
        <v>1914</v>
      </c>
      <c r="L169" s="24"/>
      <c r="M169" s="143" t="s">
        <v>1</v>
      </c>
      <c r="N169" s="144" t="s">
        <v>42</v>
      </c>
      <c r="P169" s="145">
        <f t="shared" si="11"/>
        <v>0</v>
      </c>
      <c r="Q169" s="145">
        <v>3.6490000000000002E-2</v>
      </c>
      <c r="R169" s="145">
        <f t="shared" si="12"/>
        <v>3.6490000000000002E-2</v>
      </c>
      <c r="S169" s="145">
        <v>0</v>
      </c>
      <c r="T169" s="146">
        <f t="shared" si="13"/>
        <v>0</v>
      </c>
      <c r="AR169" s="147" t="s">
        <v>834</v>
      </c>
      <c r="AT169" s="147" t="s">
        <v>238</v>
      </c>
      <c r="AU169" s="147" t="s">
        <v>85</v>
      </c>
      <c r="AY169" s="12" t="s">
        <v>236</v>
      </c>
      <c r="BE169" s="148">
        <f t="shared" si="14"/>
        <v>0</v>
      </c>
      <c r="BF169" s="148">
        <f t="shared" si="15"/>
        <v>0</v>
      </c>
      <c r="BG169" s="148">
        <f t="shared" si="16"/>
        <v>0</v>
      </c>
      <c r="BH169" s="148">
        <f t="shared" si="17"/>
        <v>0</v>
      </c>
      <c r="BI169" s="148">
        <f t="shared" si="18"/>
        <v>0</v>
      </c>
      <c r="BJ169" s="12" t="s">
        <v>8</v>
      </c>
      <c r="BK169" s="148">
        <f t="shared" si="19"/>
        <v>0</v>
      </c>
      <c r="BL169" s="12" t="s">
        <v>834</v>
      </c>
      <c r="BM169" s="147" t="s">
        <v>2026</v>
      </c>
    </row>
    <row r="170" spans="2:65" s="25" customFormat="1" ht="33" customHeight="1" x14ac:dyDescent="0.2">
      <c r="B170" s="24"/>
      <c r="C170" s="137" t="s">
        <v>1822</v>
      </c>
      <c r="D170" s="137" t="s">
        <v>238</v>
      </c>
      <c r="E170" s="138" t="s">
        <v>2027</v>
      </c>
      <c r="F170" s="139" t="s">
        <v>2028</v>
      </c>
      <c r="G170" s="140" t="s">
        <v>1963</v>
      </c>
      <c r="H170" s="141">
        <v>1</v>
      </c>
      <c r="I170" s="4"/>
      <c r="J170" s="142">
        <f t="shared" si="10"/>
        <v>0</v>
      </c>
      <c r="K170" s="139" t="s">
        <v>1914</v>
      </c>
      <c r="L170" s="24"/>
      <c r="M170" s="143" t="s">
        <v>1</v>
      </c>
      <c r="N170" s="144" t="s">
        <v>42</v>
      </c>
      <c r="P170" s="145">
        <f t="shared" si="11"/>
        <v>0</v>
      </c>
      <c r="Q170" s="145">
        <v>4.9300000000000004E-3</v>
      </c>
      <c r="R170" s="145">
        <f t="shared" si="12"/>
        <v>4.9300000000000004E-3</v>
      </c>
      <c r="S170" s="145">
        <v>0</v>
      </c>
      <c r="T170" s="146">
        <f t="shared" si="13"/>
        <v>0</v>
      </c>
      <c r="AR170" s="147" t="s">
        <v>834</v>
      </c>
      <c r="AT170" s="147" t="s">
        <v>238</v>
      </c>
      <c r="AU170" s="147" t="s">
        <v>85</v>
      </c>
      <c r="AY170" s="12" t="s">
        <v>236</v>
      </c>
      <c r="BE170" s="148">
        <f t="shared" si="14"/>
        <v>0</v>
      </c>
      <c r="BF170" s="148">
        <f t="shared" si="15"/>
        <v>0</v>
      </c>
      <c r="BG170" s="148">
        <f t="shared" si="16"/>
        <v>0</v>
      </c>
      <c r="BH170" s="148">
        <f t="shared" si="17"/>
        <v>0</v>
      </c>
      <c r="BI170" s="148">
        <f t="shared" si="18"/>
        <v>0</v>
      </c>
      <c r="BJ170" s="12" t="s">
        <v>8</v>
      </c>
      <c r="BK170" s="148">
        <f t="shared" si="19"/>
        <v>0</v>
      </c>
      <c r="BL170" s="12" t="s">
        <v>834</v>
      </c>
      <c r="BM170" s="147" t="s">
        <v>2029</v>
      </c>
    </row>
    <row r="171" spans="2:65" s="25" customFormat="1" ht="24.2" customHeight="1" x14ac:dyDescent="0.2">
      <c r="B171" s="24"/>
      <c r="C171" s="137" t="s">
        <v>1731</v>
      </c>
      <c r="D171" s="137" t="s">
        <v>238</v>
      </c>
      <c r="E171" s="138" t="s">
        <v>2030</v>
      </c>
      <c r="F171" s="139" t="s">
        <v>2031</v>
      </c>
      <c r="G171" s="140" t="s">
        <v>1963</v>
      </c>
      <c r="H171" s="141">
        <v>1</v>
      </c>
      <c r="I171" s="4"/>
      <c r="J171" s="142">
        <f t="shared" si="10"/>
        <v>0</v>
      </c>
      <c r="K171" s="139" t="s">
        <v>1914</v>
      </c>
      <c r="L171" s="24"/>
      <c r="M171" s="143" t="s">
        <v>1</v>
      </c>
      <c r="N171" s="144" t="s">
        <v>42</v>
      </c>
      <c r="P171" s="145">
        <f t="shared" si="11"/>
        <v>0</v>
      </c>
      <c r="Q171" s="145">
        <v>1.4749999999999999E-2</v>
      </c>
      <c r="R171" s="145">
        <f t="shared" si="12"/>
        <v>1.4749999999999999E-2</v>
      </c>
      <c r="S171" s="145">
        <v>0</v>
      </c>
      <c r="T171" s="146">
        <f t="shared" si="13"/>
        <v>0</v>
      </c>
      <c r="AR171" s="147" t="s">
        <v>834</v>
      </c>
      <c r="AT171" s="147" t="s">
        <v>238</v>
      </c>
      <c r="AU171" s="147" t="s">
        <v>85</v>
      </c>
      <c r="AY171" s="12" t="s">
        <v>236</v>
      </c>
      <c r="BE171" s="148">
        <f t="shared" si="14"/>
        <v>0</v>
      </c>
      <c r="BF171" s="148">
        <f t="shared" si="15"/>
        <v>0</v>
      </c>
      <c r="BG171" s="148">
        <f t="shared" si="16"/>
        <v>0</v>
      </c>
      <c r="BH171" s="148">
        <f t="shared" si="17"/>
        <v>0</v>
      </c>
      <c r="BI171" s="148">
        <f t="shared" si="18"/>
        <v>0</v>
      </c>
      <c r="BJ171" s="12" t="s">
        <v>8</v>
      </c>
      <c r="BK171" s="148">
        <f t="shared" si="19"/>
        <v>0</v>
      </c>
      <c r="BL171" s="12" t="s">
        <v>834</v>
      </c>
      <c r="BM171" s="147" t="s">
        <v>2032</v>
      </c>
    </row>
    <row r="172" spans="2:65" s="25" customFormat="1" ht="24.2" customHeight="1" x14ac:dyDescent="0.2">
      <c r="B172" s="24"/>
      <c r="C172" s="137" t="s">
        <v>1827</v>
      </c>
      <c r="D172" s="137" t="s">
        <v>238</v>
      </c>
      <c r="E172" s="138" t="s">
        <v>2033</v>
      </c>
      <c r="F172" s="139" t="s">
        <v>2034</v>
      </c>
      <c r="G172" s="140" t="s">
        <v>1963</v>
      </c>
      <c r="H172" s="141">
        <v>2</v>
      </c>
      <c r="I172" s="4"/>
      <c r="J172" s="142">
        <f t="shared" si="10"/>
        <v>0</v>
      </c>
      <c r="K172" s="139" t="s">
        <v>1914</v>
      </c>
      <c r="L172" s="24"/>
      <c r="M172" s="143" t="s">
        <v>1</v>
      </c>
      <c r="N172" s="144" t="s">
        <v>42</v>
      </c>
      <c r="P172" s="145">
        <f t="shared" si="11"/>
        <v>0</v>
      </c>
      <c r="Q172" s="145">
        <v>7.2340000000000002E-2</v>
      </c>
      <c r="R172" s="145">
        <f t="shared" si="12"/>
        <v>0.14468</v>
      </c>
      <c r="S172" s="145">
        <v>0</v>
      </c>
      <c r="T172" s="146">
        <f t="shared" si="13"/>
        <v>0</v>
      </c>
      <c r="AR172" s="147" t="s">
        <v>834</v>
      </c>
      <c r="AT172" s="147" t="s">
        <v>238</v>
      </c>
      <c r="AU172" s="147" t="s">
        <v>85</v>
      </c>
      <c r="AY172" s="12" t="s">
        <v>236</v>
      </c>
      <c r="BE172" s="148">
        <f t="shared" si="14"/>
        <v>0</v>
      </c>
      <c r="BF172" s="148">
        <f t="shared" si="15"/>
        <v>0</v>
      </c>
      <c r="BG172" s="148">
        <f t="shared" si="16"/>
        <v>0</v>
      </c>
      <c r="BH172" s="148">
        <f t="shared" si="17"/>
        <v>0</v>
      </c>
      <c r="BI172" s="148">
        <f t="shared" si="18"/>
        <v>0</v>
      </c>
      <c r="BJ172" s="12" t="s">
        <v>8</v>
      </c>
      <c r="BK172" s="148">
        <f t="shared" si="19"/>
        <v>0</v>
      </c>
      <c r="BL172" s="12" t="s">
        <v>834</v>
      </c>
      <c r="BM172" s="147" t="s">
        <v>2035</v>
      </c>
    </row>
    <row r="173" spans="2:65" s="25" customFormat="1" ht="24.2" customHeight="1" x14ac:dyDescent="0.2">
      <c r="B173" s="24"/>
      <c r="C173" s="137" t="s">
        <v>1734</v>
      </c>
      <c r="D173" s="137" t="s">
        <v>238</v>
      </c>
      <c r="E173" s="138" t="s">
        <v>2036</v>
      </c>
      <c r="F173" s="139" t="s">
        <v>2037</v>
      </c>
      <c r="G173" s="140" t="s">
        <v>1963</v>
      </c>
      <c r="H173" s="141">
        <v>3</v>
      </c>
      <c r="I173" s="4"/>
      <c r="J173" s="142">
        <f t="shared" si="10"/>
        <v>0</v>
      </c>
      <c r="K173" s="139" t="s">
        <v>1914</v>
      </c>
      <c r="L173" s="24"/>
      <c r="M173" s="143" t="s">
        <v>1</v>
      </c>
      <c r="N173" s="144" t="s">
        <v>42</v>
      </c>
      <c r="P173" s="145">
        <f t="shared" si="11"/>
        <v>0</v>
      </c>
      <c r="Q173" s="145">
        <v>1.72E-3</v>
      </c>
      <c r="R173" s="145">
        <f t="shared" si="12"/>
        <v>5.1599999999999997E-3</v>
      </c>
      <c r="S173" s="145">
        <v>0</v>
      </c>
      <c r="T173" s="146">
        <f t="shared" si="13"/>
        <v>0</v>
      </c>
      <c r="AR173" s="147" t="s">
        <v>834</v>
      </c>
      <c r="AT173" s="147" t="s">
        <v>238</v>
      </c>
      <c r="AU173" s="147" t="s">
        <v>85</v>
      </c>
      <c r="AY173" s="12" t="s">
        <v>236</v>
      </c>
      <c r="BE173" s="148">
        <f t="shared" si="14"/>
        <v>0</v>
      </c>
      <c r="BF173" s="148">
        <f t="shared" si="15"/>
        <v>0</v>
      </c>
      <c r="BG173" s="148">
        <f t="shared" si="16"/>
        <v>0</v>
      </c>
      <c r="BH173" s="148">
        <f t="shared" si="17"/>
        <v>0</v>
      </c>
      <c r="BI173" s="148">
        <f t="shared" si="18"/>
        <v>0</v>
      </c>
      <c r="BJ173" s="12" t="s">
        <v>8</v>
      </c>
      <c r="BK173" s="148">
        <f t="shared" si="19"/>
        <v>0</v>
      </c>
      <c r="BL173" s="12" t="s">
        <v>834</v>
      </c>
      <c r="BM173" s="147" t="s">
        <v>2038</v>
      </c>
    </row>
    <row r="174" spans="2:65" s="25" customFormat="1" ht="21.75" customHeight="1" x14ac:dyDescent="0.2">
      <c r="B174" s="24"/>
      <c r="C174" s="137" t="s">
        <v>1832</v>
      </c>
      <c r="D174" s="137" t="s">
        <v>238</v>
      </c>
      <c r="E174" s="138" t="s">
        <v>2039</v>
      </c>
      <c r="F174" s="139" t="s">
        <v>2040</v>
      </c>
      <c r="G174" s="140" t="s">
        <v>312</v>
      </c>
      <c r="H174" s="141">
        <v>1</v>
      </c>
      <c r="I174" s="4"/>
      <c r="J174" s="142">
        <f t="shared" si="10"/>
        <v>0</v>
      </c>
      <c r="K174" s="139" t="s">
        <v>1</v>
      </c>
      <c r="L174" s="24"/>
      <c r="M174" s="143" t="s">
        <v>1</v>
      </c>
      <c r="N174" s="144" t="s">
        <v>42</v>
      </c>
      <c r="P174" s="145">
        <f t="shared" si="11"/>
        <v>0</v>
      </c>
      <c r="Q174" s="145">
        <v>3.1E-4</v>
      </c>
      <c r="R174" s="145">
        <f t="shared" si="12"/>
        <v>3.1E-4</v>
      </c>
      <c r="S174" s="145">
        <v>0</v>
      </c>
      <c r="T174" s="146">
        <f t="shared" si="13"/>
        <v>0</v>
      </c>
      <c r="AR174" s="147" t="s">
        <v>834</v>
      </c>
      <c r="AT174" s="147" t="s">
        <v>238</v>
      </c>
      <c r="AU174" s="147" t="s">
        <v>85</v>
      </c>
      <c r="AY174" s="12" t="s">
        <v>236</v>
      </c>
      <c r="BE174" s="148">
        <f t="shared" si="14"/>
        <v>0</v>
      </c>
      <c r="BF174" s="148">
        <f t="shared" si="15"/>
        <v>0</v>
      </c>
      <c r="BG174" s="148">
        <f t="shared" si="16"/>
        <v>0</v>
      </c>
      <c r="BH174" s="148">
        <f t="shared" si="17"/>
        <v>0</v>
      </c>
      <c r="BI174" s="148">
        <f t="shared" si="18"/>
        <v>0</v>
      </c>
      <c r="BJ174" s="12" t="s">
        <v>8</v>
      </c>
      <c r="BK174" s="148">
        <f t="shared" si="19"/>
        <v>0</v>
      </c>
      <c r="BL174" s="12" t="s">
        <v>834</v>
      </c>
      <c r="BM174" s="147" t="s">
        <v>2041</v>
      </c>
    </row>
    <row r="175" spans="2:65" s="25" customFormat="1" ht="16.5" customHeight="1" x14ac:dyDescent="0.2">
      <c r="B175" s="24"/>
      <c r="C175" s="137" t="s">
        <v>1737</v>
      </c>
      <c r="D175" s="137" t="s">
        <v>238</v>
      </c>
      <c r="E175" s="138" t="s">
        <v>2042</v>
      </c>
      <c r="F175" s="139" t="s">
        <v>2043</v>
      </c>
      <c r="G175" s="140" t="s">
        <v>1963</v>
      </c>
      <c r="H175" s="141">
        <v>2</v>
      </c>
      <c r="I175" s="4"/>
      <c r="J175" s="142">
        <f t="shared" si="10"/>
        <v>0</v>
      </c>
      <c r="K175" s="139" t="s">
        <v>1914</v>
      </c>
      <c r="L175" s="24"/>
      <c r="M175" s="143" t="s">
        <v>1</v>
      </c>
      <c r="N175" s="144" t="s">
        <v>42</v>
      </c>
      <c r="P175" s="145">
        <f t="shared" si="11"/>
        <v>0</v>
      </c>
      <c r="Q175" s="145">
        <v>1.8400000000000001E-3</v>
      </c>
      <c r="R175" s="145">
        <f t="shared" si="12"/>
        <v>3.6800000000000001E-3</v>
      </c>
      <c r="S175" s="145">
        <v>0</v>
      </c>
      <c r="T175" s="146">
        <f t="shared" si="13"/>
        <v>0</v>
      </c>
      <c r="AR175" s="147" t="s">
        <v>834</v>
      </c>
      <c r="AT175" s="147" t="s">
        <v>238</v>
      </c>
      <c r="AU175" s="147" t="s">
        <v>85</v>
      </c>
      <c r="AY175" s="12" t="s">
        <v>236</v>
      </c>
      <c r="BE175" s="148">
        <f t="shared" si="14"/>
        <v>0</v>
      </c>
      <c r="BF175" s="148">
        <f t="shared" si="15"/>
        <v>0</v>
      </c>
      <c r="BG175" s="148">
        <f t="shared" si="16"/>
        <v>0</v>
      </c>
      <c r="BH175" s="148">
        <f t="shared" si="17"/>
        <v>0</v>
      </c>
      <c r="BI175" s="148">
        <f t="shared" si="18"/>
        <v>0</v>
      </c>
      <c r="BJ175" s="12" t="s">
        <v>8</v>
      </c>
      <c r="BK175" s="148">
        <f t="shared" si="19"/>
        <v>0</v>
      </c>
      <c r="BL175" s="12" t="s">
        <v>834</v>
      </c>
      <c r="BM175" s="147" t="s">
        <v>2044</v>
      </c>
    </row>
    <row r="176" spans="2:65" s="25" customFormat="1" ht="24.2" customHeight="1" x14ac:dyDescent="0.2">
      <c r="B176" s="24"/>
      <c r="C176" s="137" t="s">
        <v>1837</v>
      </c>
      <c r="D176" s="137" t="s">
        <v>238</v>
      </c>
      <c r="E176" s="138" t="s">
        <v>2045</v>
      </c>
      <c r="F176" s="139" t="s">
        <v>2046</v>
      </c>
      <c r="G176" s="140" t="s">
        <v>1963</v>
      </c>
      <c r="H176" s="141">
        <v>1</v>
      </c>
      <c r="I176" s="4"/>
      <c r="J176" s="142">
        <f t="shared" si="10"/>
        <v>0</v>
      </c>
      <c r="K176" s="139" t="s">
        <v>1914</v>
      </c>
      <c r="L176" s="24"/>
      <c r="M176" s="143" t="s">
        <v>1</v>
      </c>
      <c r="N176" s="144" t="s">
        <v>42</v>
      </c>
      <c r="P176" s="145">
        <f t="shared" si="11"/>
        <v>0</v>
      </c>
      <c r="Q176" s="145">
        <v>1.8400000000000001E-3</v>
      </c>
      <c r="R176" s="145">
        <f t="shared" si="12"/>
        <v>1.8400000000000001E-3</v>
      </c>
      <c r="S176" s="145">
        <v>0</v>
      </c>
      <c r="T176" s="146">
        <f t="shared" si="13"/>
        <v>0</v>
      </c>
      <c r="AR176" s="147" t="s">
        <v>834</v>
      </c>
      <c r="AT176" s="147" t="s">
        <v>238</v>
      </c>
      <c r="AU176" s="147" t="s">
        <v>85</v>
      </c>
      <c r="AY176" s="12" t="s">
        <v>236</v>
      </c>
      <c r="BE176" s="148">
        <f t="shared" si="14"/>
        <v>0</v>
      </c>
      <c r="BF176" s="148">
        <f t="shared" si="15"/>
        <v>0</v>
      </c>
      <c r="BG176" s="148">
        <f t="shared" si="16"/>
        <v>0</v>
      </c>
      <c r="BH176" s="148">
        <f t="shared" si="17"/>
        <v>0</v>
      </c>
      <c r="BI176" s="148">
        <f t="shared" si="18"/>
        <v>0</v>
      </c>
      <c r="BJ176" s="12" t="s">
        <v>8</v>
      </c>
      <c r="BK176" s="148">
        <f t="shared" si="19"/>
        <v>0</v>
      </c>
      <c r="BL176" s="12" t="s">
        <v>834</v>
      </c>
      <c r="BM176" s="147" t="s">
        <v>2047</v>
      </c>
    </row>
    <row r="177" spans="2:65" s="25" customFormat="1" ht="16.5" customHeight="1" x14ac:dyDescent="0.2">
      <c r="B177" s="24"/>
      <c r="C177" s="137" t="s">
        <v>1740</v>
      </c>
      <c r="D177" s="137" t="s">
        <v>238</v>
      </c>
      <c r="E177" s="138" t="s">
        <v>2048</v>
      </c>
      <c r="F177" s="139" t="s">
        <v>2049</v>
      </c>
      <c r="G177" s="140" t="s">
        <v>312</v>
      </c>
      <c r="H177" s="141">
        <v>2</v>
      </c>
      <c r="I177" s="4"/>
      <c r="J177" s="142">
        <f t="shared" si="10"/>
        <v>0</v>
      </c>
      <c r="K177" s="139" t="s">
        <v>1914</v>
      </c>
      <c r="L177" s="24"/>
      <c r="M177" s="143" t="s">
        <v>1</v>
      </c>
      <c r="N177" s="144" t="s">
        <v>42</v>
      </c>
      <c r="P177" s="145">
        <f t="shared" si="11"/>
        <v>0</v>
      </c>
      <c r="Q177" s="145">
        <v>2.4000000000000001E-4</v>
      </c>
      <c r="R177" s="145">
        <f t="shared" si="12"/>
        <v>4.8000000000000001E-4</v>
      </c>
      <c r="S177" s="145">
        <v>0</v>
      </c>
      <c r="T177" s="146">
        <f t="shared" si="13"/>
        <v>0</v>
      </c>
      <c r="AR177" s="147" t="s">
        <v>834</v>
      </c>
      <c r="AT177" s="147" t="s">
        <v>238</v>
      </c>
      <c r="AU177" s="147" t="s">
        <v>85</v>
      </c>
      <c r="AY177" s="12" t="s">
        <v>236</v>
      </c>
      <c r="BE177" s="148">
        <f t="shared" si="14"/>
        <v>0</v>
      </c>
      <c r="BF177" s="148">
        <f t="shared" si="15"/>
        <v>0</v>
      </c>
      <c r="BG177" s="148">
        <f t="shared" si="16"/>
        <v>0</v>
      </c>
      <c r="BH177" s="148">
        <f t="shared" si="17"/>
        <v>0</v>
      </c>
      <c r="BI177" s="148">
        <f t="shared" si="18"/>
        <v>0</v>
      </c>
      <c r="BJ177" s="12" t="s">
        <v>8</v>
      </c>
      <c r="BK177" s="148">
        <f t="shared" si="19"/>
        <v>0</v>
      </c>
      <c r="BL177" s="12" t="s">
        <v>834</v>
      </c>
      <c r="BM177" s="147" t="s">
        <v>2050</v>
      </c>
    </row>
    <row r="178" spans="2:65" s="25" customFormat="1" ht="16.5" customHeight="1" x14ac:dyDescent="0.2">
      <c r="B178" s="24"/>
      <c r="C178" s="137" t="s">
        <v>1842</v>
      </c>
      <c r="D178" s="137" t="s">
        <v>238</v>
      </c>
      <c r="E178" s="138" t="s">
        <v>2051</v>
      </c>
      <c r="F178" s="139" t="s">
        <v>2052</v>
      </c>
      <c r="G178" s="140" t="s">
        <v>312</v>
      </c>
      <c r="H178" s="141">
        <v>1</v>
      </c>
      <c r="I178" s="4"/>
      <c r="J178" s="142">
        <f t="shared" si="10"/>
        <v>0</v>
      </c>
      <c r="K178" s="139" t="s">
        <v>1914</v>
      </c>
      <c r="L178" s="24"/>
      <c r="M178" s="143" t="s">
        <v>1</v>
      </c>
      <c r="N178" s="144" t="s">
        <v>42</v>
      </c>
      <c r="P178" s="145">
        <f t="shared" si="11"/>
        <v>0</v>
      </c>
      <c r="Q178" s="145">
        <v>2.7999999999999998E-4</v>
      </c>
      <c r="R178" s="145">
        <f t="shared" si="12"/>
        <v>2.7999999999999998E-4</v>
      </c>
      <c r="S178" s="145">
        <v>0</v>
      </c>
      <c r="T178" s="146">
        <f t="shared" si="13"/>
        <v>0</v>
      </c>
      <c r="AR178" s="147" t="s">
        <v>834</v>
      </c>
      <c r="AT178" s="147" t="s">
        <v>238</v>
      </c>
      <c r="AU178" s="147" t="s">
        <v>85</v>
      </c>
      <c r="AY178" s="12" t="s">
        <v>236</v>
      </c>
      <c r="BE178" s="148">
        <f t="shared" si="14"/>
        <v>0</v>
      </c>
      <c r="BF178" s="148">
        <f t="shared" si="15"/>
        <v>0</v>
      </c>
      <c r="BG178" s="148">
        <f t="shared" si="16"/>
        <v>0</v>
      </c>
      <c r="BH178" s="148">
        <f t="shared" si="17"/>
        <v>0</v>
      </c>
      <c r="BI178" s="148">
        <f t="shared" si="18"/>
        <v>0</v>
      </c>
      <c r="BJ178" s="12" t="s">
        <v>8</v>
      </c>
      <c r="BK178" s="148">
        <f t="shared" si="19"/>
        <v>0</v>
      </c>
      <c r="BL178" s="12" t="s">
        <v>834</v>
      </c>
      <c r="BM178" s="147" t="s">
        <v>2053</v>
      </c>
    </row>
    <row r="179" spans="2:65" s="25" customFormat="1" ht="16.5" customHeight="1" x14ac:dyDescent="0.2">
      <c r="B179" s="24"/>
      <c r="C179" s="137" t="s">
        <v>1743</v>
      </c>
      <c r="D179" s="137" t="s">
        <v>238</v>
      </c>
      <c r="E179" s="138" t="s">
        <v>2054</v>
      </c>
      <c r="F179" s="139" t="s">
        <v>2055</v>
      </c>
      <c r="G179" s="140" t="s">
        <v>312</v>
      </c>
      <c r="H179" s="141">
        <v>2</v>
      </c>
      <c r="I179" s="4"/>
      <c r="J179" s="142">
        <f t="shared" si="10"/>
        <v>0</v>
      </c>
      <c r="K179" s="139" t="s">
        <v>1914</v>
      </c>
      <c r="L179" s="24"/>
      <c r="M179" s="143" t="s">
        <v>1</v>
      </c>
      <c r="N179" s="144" t="s">
        <v>42</v>
      </c>
      <c r="P179" s="145">
        <f t="shared" si="11"/>
        <v>0</v>
      </c>
      <c r="Q179" s="145">
        <v>3.1E-4</v>
      </c>
      <c r="R179" s="145">
        <f t="shared" si="12"/>
        <v>6.2E-4</v>
      </c>
      <c r="S179" s="145">
        <v>0</v>
      </c>
      <c r="T179" s="146">
        <f t="shared" si="13"/>
        <v>0</v>
      </c>
      <c r="AR179" s="147" t="s">
        <v>834</v>
      </c>
      <c r="AT179" s="147" t="s">
        <v>238</v>
      </c>
      <c r="AU179" s="147" t="s">
        <v>85</v>
      </c>
      <c r="AY179" s="12" t="s">
        <v>236</v>
      </c>
      <c r="BE179" s="148">
        <f t="shared" si="14"/>
        <v>0</v>
      </c>
      <c r="BF179" s="148">
        <f t="shared" si="15"/>
        <v>0</v>
      </c>
      <c r="BG179" s="148">
        <f t="shared" si="16"/>
        <v>0</v>
      </c>
      <c r="BH179" s="148">
        <f t="shared" si="17"/>
        <v>0</v>
      </c>
      <c r="BI179" s="148">
        <f t="shared" si="18"/>
        <v>0</v>
      </c>
      <c r="BJ179" s="12" t="s">
        <v>8</v>
      </c>
      <c r="BK179" s="148">
        <f t="shared" si="19"/>
        <v>0</v>
      </c>
      <c r="BL179" s="12" t="s">
        <v>834</v>
      </c>
      <c r="BM179" s="147" t="s">
        <v>2056</v>
      </c>
    </row>
    <row r="180" spans="2:65" s="25" customFormat="1" ht="24.2" customHeight="1" x14ac:dyDescent="0.2">
      <c r="B180" s="24"/>
      <c r="C180" s="137" t="s">
        <v>1848</v>
      </c>
      <c r="D180" s="137" t="s">
        <v>238</v>
      </c>
      <c r="E180" s="138" t="s">
        <v>2057</v>
      </c>
      <c r="F180" s="139" t="s">
        <v>2058</v>
      </c>
      <c r="G180" s="140" t="s">
        <v>312</v>
      </c>
      <c r="H180" s="141">
        <v>8</v>
      </c>
      <c r="I180" s="4"/>
      <c r="J180" s="142">
        <f t="shared" si="10"/>
        <v>0</v>
      </c>
      <c r="K180" s="139" t="s">
        <v>1</v>
      </c>
      <c r="L180" s="24"/>
      <c r="M180" s="143" t="s">
        <v>1</v>
      </c>
      <c r="N180" s="144" t="s">
        <v>42</v>
      </c>
      <c r="P180" s="145">
        <f t="shared" si="11"/>
        <v>0</v>
      </c>
      <c r="Q180" s="145">
        <v>3.1E-4</v>
      </c>
      <c r="R180" s="145">
        <f t="shared" si="12"/>
        <v>2.48E-3</v>
      </c>
      <c r="S180" s="145">
        <v>0</v>
      </c>
      <c r="T180" s="146">
        <f t="shared" si="13"/>
        <v>0</v>
      </c>
      <c r="AR180" s="147" t="s">
        <v>834</v>
      </c>
      <c r="AT180" s="147" t="s">
        <v>238</v>
      </c>
      <c r="AU180" s="147" t="s">
        <v>85</v>
      </c>
      <c r="AY180" s="12" t="s">
        <v>236</v>
      </c>
      <c r="BE180" s="148">
        <f t="shared" si="14"/>
        <v>0</v>
      </c>
      <c r="BF180" s="148">
        <f t="shared" si="15"/>
        <v>0</v>
      </c>
      <c r="BG180" s="148">
        <f t="shared" si="16"/>
        <v>0</v>
      </c>
      <c r="BH180" s="148">
        <f t="shared" si="17"/>
        <v>0</v>
      </c>
      <c r="BI180" s="148">
        <f t="shared" si="18"/>
        <v>0</v>
      </c>
      <c r="BJ180" s="12" t="s">
        <v>8</v>
      </c>
      <c r="BK180" s="148">
        <f t="shared" si="19"/>
        <v>0</v>
      </c>
      <c r="BL180" s="12" t="s">
        <v>834</v>
      </c>
      <c r="BM180" s="147" t="s">
        <v>2059</v>
      </c>
    </row>
    <row r="181" spans="2:65" s="25" customFormat="1" ht="24.2" customHeight="1" x14ac:dyDescent="0.2">
      <c r="B181" s="24"/>
      <c r="C181" s="137" t="s">
        <v>1746</v>
      </c>
      <c r="D181" s="137" t="s">
        <v>238</v>
      </c>
      <c r="E181" s="138" t="s">
        <v>2060</v>
      </c>
      <c r="F181" s="139" t="s">
        <v>2061</v>
      </c>
      <c r="G181" s="140" t="s">
        <v>262</v>
      </c>
      <c r="H181" s="141">
        <v>0.29199999999999998</v>
      </c>
      <c r="I181" s="4"/>
      <c r="J181" s="142">
        <f t="shared" si="10"/>
        <v>0</v>
      </c>
      <c r="K181" s="139" t="s">
        <v>1914</v>
      </c>
      <c r="L181" s="24"/>
      <c r="M181" s="188" t="s">
        <v>1</v>
      </c>
      <c r="N181" s="189" t="s">
        <v>42</v>
      </c>
      <c r="O181" s="185"/>
      <c r="P181" s="186">
        <f t="shared" si="11"/>
        <v>0</v>
      </c>
      <c r="Q181" s="186">
        <v>0</v>
      </c>
      <c r="R181" s="186">
        <f t="shared" si="12"/>
        <v>0</v>
      </c>
      <c r="S181" s="186">
        <v>0</v>
      </c>
      <c r="T181" s="187">
        <f t="shared" si="13"/>
        <v>0</v>
      </c>
      <c r="AR181" s="147" t="s">
        <v>834</v>
      </c>
      <c r="AT181" s="147" t="s">
        <v>238</v>
      </c>
      <c r="AU181" s="147" t="s">
        <v>85</v>
      </c>
      <c r="AY181" s="12" t="s">
        <v>236</v>
      </c>
      <c r="BE181" s="148">
        <f t="shared" si="14"/>
        <v>0</v>
      </c>
      <c r="BF181" s="148">
        <f t="shared" si="15"/>
        <v>0</v>
      </c>
      <c r="BG181" s="148">
        <f t="shared" si="16"/>
        <v>0</v>
      </c>
      <c r="BH181" s="148">
        <f t="shared" si="17"/>
        <v>0</v>
      </c>
      <c r="BI181" s="148">
        <f t="shared" si="18"/>
        <v>0</v>
      </c>
      <c r="BJ181" s="12" t="s">
        <v>8</v>
      </c>
      <c r="BK181" s="148">
        <f t="shared" si="19"/>
        <v>0</v>
      </c>
      <c r="BL181" s="12" t="s">
        <v>834</v>
      </c>
      <c r="BM181" s="147" t="s">
        <v>2062</v>
      </c>
    </row>
    <row r="182" spans="2:65" s="25" customFormat="1" ht="6.95" customHeight="1" x14ac:dyDescent="0.2">
      <c r="B182" s="37"/>
      <c r="C182" s="38"/>
      <c r="D182" s="38"/>
      <c r="E182" s="38"/>
      <c r="F182" s="38"/>
      <c r="G182" s="38"/>
      <c r="H182" s="38"/>
      <c r="I182" s="38"/>
      <c r="J182" s="38"/>
      <c r="K182" s="38"/>
      <c r="L182" s="24"/>
    </row>
  </sheetData>
  <sheetProtection algorithmName="SHA-512" hashValue="ZSLBwpgkzjsFABS/jFBmixwsgeeUfTsWGrT8Z3urRRpOlSUZOxMlJjbJ01DkRy+/ZOBhydADpZyt522jXtWzBQ==" saltValue="sU4+qOPUdASfBOd68eBwYA==" spinCount="100000" sheet="1" objects="1" scenarios="1"/>
  <autoFilter ref="C121:K181"/>
  <mergeCells count="9">
    <mergeCell ref="E87:H87"/>
    <mergeCell ref="E112:H112"/>
    <mergeCell ref="E114:H11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71"/>
  <sheetViews>
    <sheetView showGridLines="0" workbookViewId="0">
      <selection activeCell="W131" sqref="W131"/>
    </sheetView>
  </sheetViews>
  <sheetFormatPr defaultRowHeight="11.25" x14ac:dyDescent="0.2"/>
  <cols>
    <col min="1" max="1" width="8.33203125" style="11" customWidth="1"/>
    <col min="2" max="2" width="1.1640625" style="11" customWidth="1"/>
    <col min="3" max="3" width="4.1640625" style="11" customWidth="1"/>
    <col min="4" max="4" width="4.33203125" style="11" customWidth="1"/>
    <col min="5" max="5" width="17.1640625" style="11" customWidth="1"/>
    <col min="6" max="6" width="50.83203125" style="11" customWidth="1"/>
    <col min="7" max="7" width="7.5" style="11" customWidth="1"/>
    <col min="8" max="8" width="14" style="11" customWidth="1"/>
    <col min="9" max="9" width="15.83203125" style="11" customWidth="1"/>
    <col min="10" max="11" width="22.33203125" style="11" customWidth="1"/>
    <col min="12" max="12" width="9.33203125" style="11" customWidth="1"/>
    <col min="13" max="13" width="10.83203125" style="11" hidden="1" customWidth="1"/>
    <col min="14" max="14" width="9.33203125" style="11" hidden="1"/>
    <col min="15" max="20" width="14.1640625" style="11" hidden="1" customWidth="1"/>
    <col min="21" max="21" width="16.33203125" style="11" hidden="1" customWidth="1"/>
    <col min="22" max="22" width="12.33203125" style="11" customWidth="1"/>
    <col min="23" max="23" width="16.33203125" style="11" customWidth="1"/>
    <col min="24" max="24" width="12.33203125" style="11" customWidth="1"/>
    <col min="25" max="25" width="15" style="11" customWidth="1"/>
    <col min="26" max="26" width="11" style="11" customWidth="1"/>
    <col min="27" max="27" width="15" style="11" customWidth="1"/>
    <col min="28" max="28" width="16.33203125" style="11" customWidth="1"/>
    <col min="29" max="29" width="11" style="11" customWidth="1"/>
    <col min="30" max="30" width="15" style="11" customWidth="1"/>
    <col min="31" max="31" width="16.33203125" style="11" customWidth="1"/>
    <col min="32" max="43" width="9.33203125" style="11"/>
    <col min="44" max="65" width="9.33203125" style="11" hidden="1"/>
    <col min="66" max="16384" width="9.33203125" style="11"/>
  </cols>
  <sheetData>
    <row r="2" spans="2:46" ht="36.950000000000003" customHeight="1" x14ac:dyDescent="0.2">
      <c r="L2" s="198" t="s">
        <v>5</v>
      </c>
      <c r="M2" s="199"/>
      <c r="N2" s="199"/>
      <c r="O2" s="199"/>
      <c r="P2" s="199"/>
      <c r="Q2" s="199"/>
      <c r="R2" s="199"/>
      <c r="S2" s="199"/>
      <c r="T2" s="199"/>
      <c r="U2" s="199"/>
      <c r="V2" s="199"/>
      <c r="AT2" s="12" t="s">
        <v>93</v>
      </c>
    </row>
    <row r="3" spans="2:46" ht="6.95" customHeight="1" x14ac:dyDescent="0.2">
      <c r="B3" s="13"/>
      <c r="C3" s="14"/>
      <c r="D3" s="14"/>
      <c r="E3" s="14"/>
      <c r="F3" s="14"/>
      <c r="G3" s="14"/>
      <c r="H3" s="14"/>
      <c r="I3" s="14"/>
      <c r="J3" s="14"/>
      <c r="K3" s="14"/>
      <c r="L3" s="15"/>
      <c r="AT3" s="12" t="s">
        <v>85</v>
      </c>
    </row>
    <row r="4" spans="2:46" ht="24.95" customHeight="1" x14ac:dyDescent="0.2">
      <c r="B4" s="15"/>
      <c r="D4" s="16" t="s">
        <v>106</v>
      </c>
      <c r="L4" s="15"/>
      <c r="M4" s="83" t="s">
        <v>11</v>
      </c>
      <c r="AT4" s="12" t="s">
        <v>3</v>
      </c>
    </row>
    <row r="5" spans="2:46" ht="6.95" customHeight="1" x14ac:dyDescent="0.2">
      <c r="B5" s="15"/>
      <c r="L5" s="15"/>
    </row>
    <row r="6" spans="2:46" ht="12" customHeight="1" x14ac:dyDescent="0.2">
      <c r="B6" s="15"/>
      <c r="D6" s="21" t="s">
        <v>17</v>
      </c>
      <c r="L6" s="15"/>
    </row>
    <row r="7" spans="2:46" ht="16.5" customHeight="1" x14ac:dyDescent="0.2">
      <c r="B7" s="15"/>
      <c r="E7" s="238" t="str">
        <f>'Rekapitulace stavby'!K6</f>
        <v>Generální oprava a úprava pavilonu nosorožců - ZHODNOCENÍ</v>
      </c>
      <c r="F7" s="239"/>
      <c r="G7" s="239"/>
      <c r="H7" s="239"/>
      <c r="L7" s="15"/>
    </row>
    <row r="8" spans="2:46" s="25" customFormat="1" ht="12" customHeight="1" x14ac:dyDescent="0.2">
      <c r="B8" s="24"/>
      <c r="D8" s="21" t="s">
        <v>119</v>
      </c>
      <c r="L8" s="24"/>
    </row>
    <row r="9" spans="2:46" s="25" customFormat="1" ht="16.5" customHeight="1" x14ac:dyDescent="0.2">
      <c r="B9" s="24"/>
      <c r="E9" s="223" t="s">
        <v>2063</v>
      </c>
      <c r="F9" s="237"/>
      <c r="G9" s="237"/>
      <c r="H9" s="237"/>
      <c r="L9" s="24"/>
    </row>
    <row r="10" spans="2:46" s="25" customFormat="1" x14ac:dyDescent="0.2">
      <c r="B10" s="24"/>
      <c r="L10" s="24"/>
    </row>
    <row r="11" spans="2:46" s="25" customFormat="1" ht="12" customHeight="1" x14ac:dyDescent="0.2">
      <c r="B11" s="24"/>
      <c r="D11" s="21" t="s">
        <v>19</v>
      </c>
      <c r="F11" s="22" t="s">
        <v>1</v>
      </c>
      <c r="I11" s="21" t="s">
        <v>20</v>
      </c>
      <c r="J11" s="22" t="s">
        <v>1</v>
      </c>
      <c r="L11" s="24"/>
    </row>
    <row r="12" spans="2:46" s="25" customFormat="1" ht="12" customHeight="1" x14ac:dyDescent="0.2">
      <c r="B12" s="24"/>
      <c r="D12" s="21" t="s">
        <v>21</v>
      </c>
      <c r="F12" s="22" t="s">
        <v>1595</v>
      </c>
      <c r="I12" s="21" t="s">
        <v>23</v>
      </c>
      <c r="J12" s="84" t="str">
        <f>'Rekapitulace stavby'!AN8</f>
        <v>1. 12. 2022</v>
      </c>
      <c r="L12" s="24"/>
    </row>
    <row r="13" spans="2:46" s="25" customFormat="1" ht="10.9" customHeight="1" x14ac:dyDescent="0.2">
      <c r="B13" s="24"/>
      <c r="L13" s="24"/>
    </row>
    <row r="14" spans="2:46" s="25" customFormat="1" ht="12" customHeight="1" x14ac:dyDescent="0.2">
      <c r="B14" s="24"/>
      <c r="D14" s="21" t="s">
        <v>25</v>
      </c>
      <c r="I14" s="21" t="s">
        <v>26</v>
      </c>
      <c r="J14" s="22" t="str">
        <f>IF('Rekapitulace stavby'!AN10="","",'Rekapitulace stavby'!AN10)</f>
        <v/>
      </c>
      <c r="L14" s="24"/>
    </row>
    <row r="15" spans="2:46" s="25" customFormat="1" ht="18" customHeight="1" x14ac:dyDescent="0.2">
      <c r="B15" s="24"/>
      <c r="E15" s="22" t="str">
        <f>IF('Rekapitulace stavby'!E11="","",'Rekapitulace stavby'!E11)</f>
        <v>ZOO Dvůr Králové a.s., Štefánikova 1029, D.K.n.L.</v>
      </c>
      <c r="I15" s="21" t="s">
        <v>28</v>
      </c>
      <c r="J15" s="22" t="str">
        <f>IF('Rekapitulace stavby'!AN11="","",'Rekapitulace stavby'!AN11)</f>
        <v/>
      </c>
      <c r="L15" s="24"/>
    </row>
    <row r="16" spans="2:46" s="25" customFormat="1" ht="6.95" customHeight="1" x14ac:dyDescent="0.2">
      <c r="B16" s="24"/>
      <c r="L16" s="24"/>
    </row>
    <row r="17" spans="2:12" s="25" customFormat="1" ht="12" customHeight="1" x14ac:dyDescent="0.2">
      <c r="B17" s="24"/>
      <c r="D17" s="21" t="s">
        <v>29</v>
      </c>
      <c r="I17" s="21" t="s">
        <v>26</v>
      </c>
      <c r="J17" s="1" t="str">
        <f>'Rekapitulace stavby'!AN13</f>
        <v>Vyplň údaj</v>
      </c>
      <c r="L17" s="24"/>
    </row>
    <row r="18" spans="2:12" s="25" customFormat="1" ht="18" customHeight="1" x14ac:dyDescent="0.2">
      <c r="B18" s="24"/>
      <c r="E18" s="240" t="str">
        <f>'Rekapitulace stavby'!E14</f>
        <v>Vyplň údaj</v>
      </c>
      <c r="F18" s="241"/>
      <c r="G18" s="241"/>
      <c r="H18" s="241"/>
      <c r="I18" s="21" t="s">
        <v>28</v>
      </c>
      <c r="J18" s="1" t="str">
        <f>'Rekapitulace stavby'!AN14</f>
        <v>Vyplň údaj</v>
      </c>
      <c r="L18" s="24"/>
    </row>
    <row r="19" spans="2:12" s="25" customFormat="1" ht="6.95" customHeight="1" x14ac:dyDescent="0.2">
      <c r="B19" s="24"/>
      <c r="L19" s="24"/>
    </row>
    <row r="20" spans="2:12" s="25" customFormat="1" ht="12" customHeight="1" x14ac:dyDescent="0.2">
      <c r="B20" s="24"/>
      <c r="D20" s="21" t="s">
        <v>31</v>
      </c>
      <c r="I20" s="21" t="s">
        <v>26</v>
      </c>
      <c r="J20" s="22" t="str">
        <f>IF('Rekapitulace stavby'!AN16="","",'Rekapitulace stavby'!AN16)</f>
        <v/>
      </c>
      <c r="L20" s="24"/>
    </row>
    <row r="21" spans="2:12" s="25" customFormat="1" ht="18" customHeight="1" x14ac:dyDescent="0.2">
      <c r="B21" s="24"/>
      <c r="E21" s="22" t="str">
        <f>IF('Rekapitulace stavby'!E17="","",'Rekapitulace stavby'!E17)</f>
        <v>Projektis DK s r.o., Legionářská 562, D.K.n.L.</v>
      </c>
      <c r="I21" s="21" t="s">
        <v>28</v>
      </c>
      <c r="J21" s="22" t="str">
        <f>IF('Rekapitulace stavby'!AN17="","",'Rekapitulace stavby'!AN17)</f>
        <v/>
      </c>
      <c r="L21" s="24"/>
    </row>
    <row r="22" spans="2:12" s="25" customFormat="1" ht="6.95" customHeight="1" x14ac:dyDescent="0.2">
      <c r="B22" s="24"/>
      <c r="L22" s="24"/>
    </row>
    <row r="23" spans="2:12" s="25" customFormat="1" ht="12" customHeight="1" x14ac:dyDescent="0.2">
      <c r="B23" s="24"/>
      <c r="D23" s="21" t="s">
        <v>34</v>
      </c>
      <c r="I23" s="21" t="s">
        <v>26</v>
      </c>
      <c r="J23" s="22" t="str">
        <f>IF('Rekapitulace stavby'!AN19="","",'Rekapitulace stavby'!AN19)</f>
        <v/>
      </c>
      <c r="L23" s="24"/>
    </row>
    <row r="24" spans="2:12" s="25" customFormat="1" ht="18" customHeight="1" x14ac:dyDescent="0.2">
      <c r="B24" s="24"/>
      <c r="E24" s="22" t="str">
        <f>IF('Rekapitulace stavby'!E20="","",'Rekapitulace stavby'!E20)</f>
        <v>ing. V. Švehla</v>
      </c>
      <c r="I24" s="21" t="s">
        <v>28</v>
      </c>
      <c r="J24" s="22" t="str">
        <f>IF('Rekapitulace stavby'!AN20="","",'Rekapitulace stavby'!AN20)</f>
        <v/>
      </c>
      <c r="L24" s="24"/>
    </row>
    <row r="25" spans="2:12" s="25" customFormat="1" ht="6.95" customHeight="1" x14ac:dyDescent="0.2">
      <c r="B25" s="24"/>
      <c r="L25" s="24"/>
    </row>
    <row r="26" spans="2:12" s="25" customFormat="1" ht="12" customHeight="1" x14ac:dyDescent="0.2">
      <c r="B26" s="24"/>
      <c r="D26" s="21" t="s">
        <v>36</v>
      </c>
      <c r="L26" s="24"/>
    </row>
    <row r="27" spans="2:12" s="86" customFormat="1" ht="16.5" customHeight="1" x14ac:dyDescent="0.2">
      <c r="B27" s="85"/>
      <c r="E27" s="214" t="s">
        <v>1</v>
      </c>
      <c r="F27" s="214"/>
      <c r="G27" s="214"/>
      <c r="H27" s="214"/>
      <c r="L27" s="85"/>
    </row>
    <row r="28" spans="2:12" s="25" customFormat="1" ht="6.95" customHeight="1" x14ac:dyDescent="0.2">
      <c r="B28" s="24"/>
      <c r="L28" s="24"/>
    </row>
    <row r="29" spans="2:12" s="25" customFormat="1" ht="6.95" customHeight="1" x14ac:dyDescent="0.2">
      <c r="B29" s="24"/>
      <c r="D29" s="47"/>
      <c r="E29" s="47"/>
      <c r="F29" s="47"/>
      <c r="G29" s="47"/>
      <c r="H29" s="47"/>
      <c r="I29" s="47"/>
      <c r="J29" s="47"/>
      <c r="K29" s="47"/>
      <c r="L29" s="24"/>
    </row>
    <row r="30" spans="2:12" s="25" customFormat="1" ht="25.35" customHeight="1" x14ac:dyDescent="0.2">
      <c r="B30" s="24"/>
      <c r="D30" s="88" t="s">
        <v>37</v>
      </c>
      <c r="J30" s="89">
        <f>ROUND(J123, 0)</f>
        <v>0</v>
      </c>
      <c r="L30" s="24"/>
    </row>
    <row r="31" spans="2:12" s="25" customFormat="1" ht="6.95" customHeight="1" x14ac:dyDescent="0.2">
      <c r="B31" s="24"/>
      <c r="D31" s="47"/>
      <c r="E31" s="47"/>
      <c r="F31" s="47"/>
      <c r="G31" s="47"/>
      <c r="H31" s="47"/>
      <c r="I31" s="47"/>
      <c r="J31" s="47"/>
      <c r="K31" s="47"/>
      <c r="L31" s="24"/>
    </row>
    <row r="32" spans="2:12" s="25" customFormat="1" ht="14.45" customHeight="1" x14ac:dyDescent="0.2">
      <c r="B32" s="24"/>
      <c r="F32" s="90" t="s">
        <v>39</v>
      </c>
      <c r="I32" s="90" t="s">
        <v>38</v>
      </c>
      <c r="J32" s="90" t="s">
        <v>40</v>
      </c>
      <c r="L32" s="24"/>
    </row>
    <row r="33" spans="2:12" s="25" customFormat="1" ht="14.45" customHeight="1" x14ac:dyDescent="0.2">
      <c r="B33" s="24"/>
      <c r="D33" s="91" t="s">
        <v>41</v>
      </c>
      <c r="E33" s="21" t="s">
        <v>42</v>
      </c>
      <c r="F33" s="92">
        <f>ROUND((SUM(BE123:BE170)),  0)</f>
        <v>0</v>
      </c>
      <c r="I33" s="93">
        <v>0.21</v>
      </c>
      <c r="J33" s="92">
        <f>ROUND(((SUM(BE123:BE170))*I33),  0)</f>
        <v>0</v>
      </c>
      <c r="L33" s="24"/>
    </row>
    <row r="34" spans="2:12" s="25" customFormat="1" ht="14.45" customHeight="1" x14ac:dyDescent="0.2">
      <c r="B34" s="24"/>
      <c r="E34" s="21" t="s">
        <v>43</v>
      </c>
      <c r="F34" s="92">
        <f>ROUND((SUM(BF123:BF170)),  0)</f>
        <v>0</v>
      </c>
      <c r="I34" s="93">
        <v>0.15</v>
      </c>
      <c r="J34" s="92">
        <f>ROUND(((SUM(BF123:BF170))*I34),  0)</f>
        <v>0</v>
      </c>
      <c r="L34" s="24"/>
    </row>
    <row r="35" spans="2:12" s="25" customFormat="1" ht="14.45" hidden="1" customHeight="1" x14ac:dyDescent="0.2">
      <c r="B35" s="24"/>
      <c r="E35" s="21" t="s">
        <v>44</v>
      </c>
      <c r="F35" s="92">
        <f>ROUND((SUM(BG123:BG170)),  0)</f>
        <v>0</v>
      </c>
      <c r="I35" s="93">
        <v>0.21</v>
      </c>
      <c r="J35" s="92">
        <f>0</f>
        <v>0</v>
      </c>
      <c r="L35" s="24"/>
    </row>
    <row r="36" spans="2:12" s="25" customFormat="1" ht="14.45" hidden="1" customHeight="1" x14ac:dyDescent="0.2">
      <c r="B36" s="24"/>
      <c r="E36" s="21" t="s">
        <v>45</v>
      </c>
      <c r="F36" s="92">
        <f>ROUND((SUM(BH123:BH170)),  0)</f>
        <v>0</v>
      </c>
      <c r="I36" s="93">
        <v>0.15</v>
      </c>
      <c r="J36" s="92">
        <f>0</f>
        <v>0</v>
      </c>
      <c r="L36" s="24"/>
    </row>
    <row r="37" spans="2:12" s="25" customFormat="1" ht="14.45" hidden="1" customHeight="1" x14ac:dyDescent="0.2">
      <c r="B37" s="24"/>
      <c r="E37" s="21" t="s">
        <v>46</v>
      </c>
      <c r="F37" s="92">
        <f>ROUND((SUM(BI123:BI170)),  0)</f>
        <v>0</v>
      </c>
      <c r="I37" s="93">
        <v>0</v>
      </c>
      <c r="J37" s="92">
        <f>0</f>
        <v>0</v>
      </c>
      <c r="L37" s="24"/>
    </row>
    <row r="38" spans="2:12" s="25" customFormat="1" ht="6.95" customHeight="1" x14ac:dyDescent="0.2">
      <c r="B38" s="24"/>
      <c r="L38" s="24"/>
    </row>
    <row r="39" spans="2:12" s="25" customFormat="1" ht="25.35" customHeight="1" x14ac:dyDescent="0.2">
      <c r="B39" s="24"/>
      <c r="C39" s="94"/>
      <c r="D39" s="95" t="s">
        <v>47</v>
      </c>
      <c r="E39" s="50"/>
      <c r="F39" s="50"/>
      <c r="G39" s="96" t="s">
        <v>48</v>
      </c>
      <c r="H39" s="97" t="s">
        <v>49</v>
      </c>
      <c r="I39" s="50"/>
      <c r="J39" s="98">
        <f>SUM(J30:J37)</f>
        <v>0</v>
      </c>
      <c r="K39" s="99"/>
      <c r="L39" s="24"/>
    </row>
    <row r="40" spans="2:12" s="25" customFormat="1" ht="14.45" customHeight="1" x14ac:dyDescent="0.2">
      <c r="B40" s="24"/>
      <c r="L40" s="24"/>
    </row>
    <row r="41" spans="2:12" ht="14.45" customHeight="1" x14ac:dyDescent="0.2">
      <c r="B41" s="15"/>
      <c r="L41" s="15"/>
    </row>
    <row r="42" spans="2:12" ht="14.45" customHeight="1" x14ac:dyDescent="0.2">
      <c r="B42" s="15"/>
      <c r="L42" s="15"/>
    </row>
    <row r="43" spans="2:12" ht="14.45" customHeight="1" x14ac:dyDescent="0.2">
      <c r="B43" s="15"/>
      <c r="L43" s="15"/>
    </row>
    <row r="44" spans="2:12" ht="14.45" customHeight="1" x14ac:dyDescent="0.2">
      <c r="B44" s="15"/>
      <c r="L44" s="15"/>
    </row>
    <row r="45" spans="2:12" ht="14.45" customHeight="1" x14ac:dyDescent="0.2">
      <c r="B45" s="15"/>
      <c r="L45" s="15"/>
    </row>
    <row r="46" spans="2:12" ht="14.45" customHeight="1" x14ac:dyDescent="0.2">
      <c r="B46" s="15"/>
      <c r="L46" s="15"/>
    </row>
    <row r="47" spans="2:12" ht="14.45" customHeight="1" x14ac:dyDescent="0.2">
      <c r="B47" s="15"/>
      <c r="L47" s="15"/>
    </row>
    <row r="48" spans="2:12" ht="14.45" customHeight="1" x14ac:dyDescent="0.2">
      <c r="B48" s="15"/>
      <c r="L48" s="15"/>
    </row>
    <row r="49" spans="2:12" ht="14.45" customHeight="1" x14ac:dyDescent="0.2">
      <c r="B49" s="15"/>
      <c r="L49" s="15"/>
    </row>
    <row r="50" spans="2:12" s="25" customFormat="1" ht="14.45" customHeight="1" x14ac:dyDescent="0.2">
      <c r="B50" s="24"/>
      <c r="D50" s="34" t="s">
        <v>50</v>
      </c>
      <c r="E50" s="35"/>
      <c r="F50" s="35"/>
      <c r="G50" s="34" t="s">
        <v>51</v>
      </c>
      <c r="H50" s="35"/>
      <c r="I50" s="35"/>
      <c r="J50" s="35"/>
      <c r="K50" s="35"/>
      <c r="L50" s="24"/>
    </row>
    <row r="51" spans="2:12" x14ac:dyDescent="0.2">
      <c r="B51" s="15"/>
      <c r="L51" s="15"/>
    </row>
    <row r="52" spans="2:12" x14ac:dyDescent="0.2">
      <c r="B52" s="15"/>
      <c r="L52" s="15"/>
    </row>
    <row r="53" spans="2:12" x14ac:dyDescent="0.2">
      <c r="B53" s="15"/>
      <c r="L53" s="15"/>
    </row>
    <row r="54" spans="2:12" x14ac:dyDescent="0.2">
      <c r="B54" s="15"/>
      <c r="L54" s="15"/>
    </row>
    <row r="55" spans="2:12" x14ac:dyDescent="0.2">
      <c r="B55" s="15"/>
      <c r="L55" s="15"/>
    </row>
    <row r="56" spans="2:12" x14ac:dyDescent="0.2">
      <c r="B56" s="15"/>
      <c r="L56" s="15"/>
    </row>
    <row r="57" spans="2:12" x14ac:dyDescent="0.2">
      <c r="B57" s="15"/>
      <c r="L57" s="15"/>
    </row>
    <row r="58" spans="2:12" x14ac:dyDescent="0.2">
      <c r="B58" s="15"/>
      <c r="L58" s="15"/>
    </row>
    <row r="59" spans="2:12" x14ac:dyDescent="0.2">
      <c r="B59" s="15"/>
      <c r="L59" s="15"/>
    </row>
    <row r="60" spans="2:12" x14ac:dyDescent="0.2">
      <c r="B60" s="15"/>
      <c r="L60" s="15"/>
    </row>
    <row r="61" spans="2:12" s="25" customFormat="1" ht="12.75" x14ac:dyDescent="0.2">
      <c r="B61" s="24"/>
      <c r="D61" s="36" t="s">
        <v>52</v>
      </c>
      <c r="E61" s="27"/>
      <c r="F61" s="100" t="s">
        <v>53</v>
      </c>
      <c r="G61" s="36" t="s">
        <v>52</v>
      </c>
      <c r="H61" s="27"/>
      <c r="I61" s="27"/>
      <c r="J61" s="101" t="s">
        <v>53</v>
      </c>
      <c r="K61" s="27"/>
      <c r="L61" s="24"/>
    </row>
    <row r="62" spans="2:12" x14ac:dyDescent="0.2">
      <c r="B62" s="15"/>
      <c r="L62" s="15"/>
    </row>
    <row r="63" spans="2:12" x14ac:dyDescent="0.2">
      <c r="B63" s="15"/>
      <c r="L63" s="15"/>
    </row>
    <row r="64" spans="2:12" x14ac:dyDescent="0.2">
      <c r="B64" s="15"/>
      <c r="L64" s="15"/>
    </row>
    <row r="65" spans="2:12" s="25" customFormat="1" ht="12.75" x14ac:dyDescent="0.2">
      <c r="B65" s="24"/>
      <c r="D65" s="34" t="s">
        <v>54</v>
      </c>
      <c r="E65" s="35"/>
      <c r="F65" s="35"/>
      <c r="G65" s="34" t="s">
        <v>55</v>
      </c>
      <c r="H65" s="35"/>
      <c r="I65" s="35"/>
      <c r="J65" s="35"/>
      <c r="K65" s="35"/>
      <c r="L65" s="24"/>
    </row>
    <row r="66" spans="2:12" x14ac:dyDescent="0.2">
      <c r="B66" s="15"/>
      <c r="L66" s="15"/>
    </row>
    <row r="67" spans="2:12" x14ac:dyDescent="0.2">
      <c r="B67" s="15"/>
      <c r="L67" s="15"/>
    </row>
    <row r="68" spans="2:12" x14ac:dyDescent="0.2">
      <c r="B68" s="15"/>
      <c r="L68" s="15"/>
    </row>
    <row r="69" spans="2:12" x14ac:dyDescent="0.2">
      <c r="B69" s="15"/>
      <c r="L69" s="15"/>
    </row>
    <row r="70" spans="2:12" x14ac:dyDescent="0.2">
      <c r="B70" s="15"/>
      <c r="L70" s="15"/>
    </row>
    <row r="71" spans="2:12" x14ac:dyDescent="0.2">
      <c r="B71" s="15"/>
      <c r="L71" s="15"/>
    </row>
    <row r="72" spans="2:12" x14ac:dyDescent="0.2">
      <c r="B72" s="15"/>
      <c r="L72" s="15"/>
    </row>
    <row r="73" spans="2:12" x14ac:dyDescent="0.2">
      <c r="B73" s="15"/>
      <c r="L73" s="15"/>
    </row>
    <row r="74" spans="2:12" x14ac:dyDescent="0.2">
      <c r="B74" s="15"/>
      <c r="L74" s="15"/>
    </row>
    <row r="75" spans="2:12" x14ac:dyDescent="0.2">
      <c r="B75" s="15"/>
      <c r="L75" s="15"/>
    </row>
    <row r="76" spans="2:12" s="25" customFormat="1" ht="12.75" x14ac:dyDescent="0.2">
      <c r="B76" s="24"/>
      <c r="D76" s="36" t="s">
        <v>52</v>
      </c>
      <c r="E76" s="27"/>
      <c r="F76" s="100" t="s">
        <v>53</v>
      </c>
      <c r="G76" s="36" t="s">
        <v>52</v>
      </c>
      <c r="H76" s="27"/>
      <c r="I76" s="27"/>
      <c r="J76" s="101" t="s">
        <v>53</v>
      </c>
      <c r="K76" s="27"/>
      <c r="L76" s="24"/>
    </row>
    <row r="77" spans="2:12" s="25" customFormat="1" ht="14.45" customHeight="1" x14ac:dyDescent="0.2">
      <c r="B77" s="37"/>
      <c r="C77" s="38"/>
      <c r="D77" s="38"/>
      <c r="E77" s="38"/>
      <c r="F77" s="38"/>
      <c r="G77" s="38"/>
      <c r="H77" s="38"/>
      <c r="I77" s="38"/>
      <c r="J77" s="38"/>
      <c r="K77" s="38"/>
      <c r="L77" s="24"/>
    </row>
    <row r="81" spans="2:47" s="25" customFormat="1" ht="6.95" customHeight="1" x14ac:dyDescent="0.2">
      <c r="B81" s="39"/>
      <c r="C81" s="40"/>
      <c r="D81" s="40"/>
      <c r="E81" s="40"/>
      <c r="F81" s="40"/>
      <c r="G81" s="40"/>
      <c r="H81" s="40"/>
      <c r="I81" s="40"/>
      <c r="J81" s="40"/>
      <c r="K81" s="40"/>
      <c r="L81" s="24"/>
    </row>
    <row r="82" spans="2:47" s="25" customFormat="1" ht="24.95" customHeight="1" x14ac:dyDescent="0.2">
      <c r="B82" s="24"/>
      <c r="C82" s="16" t="s">
        <v>193</v>
      </c>
      <c r="L82" s="24"/>
    </row>
    <row r="83" spans="2:47" s="25" customFormat="1" ht="6.95" customHeight="1" x14ac:dyDescent="0.2">
      <c r="B83" s="24"/>
      <c r="L83" s="24"/>
    </row>
    <row r="84" spans="2:47" s="25" customFormat="1" ht="12" customHeight="1" x14ac:dyDescent="0.2">
      <c r="B84" s="24"/>
      <c r="C84" s="21" t="s">
        <v>17</v>
      </c>
      <c r="L84" s="24"/>
    </row>
    <row r="85" spans="2:47" s="25" customFormat="1" ht="16.5" customHeight="1" x14ac:dyDescent="0.2">
      <c r="B85" s="24"/>
      <c r="E85" s="238" t="str">
        <f>E7</f>
        <v>Generální oprava a úprava pavilonu nosorožců - ZHODNOCENÍ</v>
      </c>
      <c r="F85" s="239"/>
      <c r="G85" s="239"/>
      <c r="H85" s="239"/>
      <c r="L85" s="24"/>
    </row>
    <row r="86" spans="2:47" s="25" customFormat="1" ht="12" customHeight="1" x14ac:dyDescent="0.2">
      <c r="B86" s="24"/>
      <c r="C86" s="21" t="s">
        <v>119</v>
      </c>
      <c r="L86" s="24"/>
    </row>
    <row r="87" spans="2:47" s="25" customFormat="1" ht="16.5" customHeight="1" x14ac:dyDescent="0.2">
      <c r="B87" s="24"/>
      <c r="E87" s="223" t="str">
        <f>E9</f>
        <v>4 - SO 01 - Vzduchotechnika - zhodnocení</v>
      </c>
      <c r="F87" s="237"/>
      <c r="G87" s="237"/>
      <c r="H87" s="237"/>
      <c r="L87" s="24"/>
    </row>
    <row r="88" spans="2:47" s="25" customFormat="1" ht="6.95" customHeight="1" x14ac:dyDescent="0.2">
      <c r="B88" s="24"/>
      <c r="L88" s="24"/>
    </row>
    <row r="89" spans="2:47" s="25" customFormat="1" ht="12" customHeight="1" x14ac:dyDescent="0.2">
      <c r="B89" s="24"/>
      <c r="C89" s="21" t="s">
        <v>21</v>
      </c>
      <c r="F89" s="22" t="str">
        <f>F12</f>
        <v xml:space="preserve"> </v>
      </c>
      <c r="I89" s="21" t="s">
        <v>23</v>
      </c>
      <c r="J89" s="84" t="str">
        <f>IF(J12="","",J12)</f>
        <v>1. 12. 2022</v>
      </c>
      <c r="L89" s="24"/>
    </row>
    <row r="90" spans="2:47" s="25" customFormat="1" ht="6.95" customHeight="1" x14ac:dyDescent="0.2">
      <c r="B90" s="24"/>
      <c r="L90" s="24"/>
    </row>
    <row r="91" spans="2:47" s="25" customFormat="1" ht="40.15" customHeight="1" x14ac:dyDescent="0.2">
      <c r="B91" s="24"/>
      <c r="C91" s="21" t="s">
        <v>25</v>
      </c>
      <c r="F91" s="22" t="str">
        <f>E15</f>
        <v>ZOO Dvůr Králové a.s., Štefánikova 1029, D.K.n.L.</v>
      </c>
      <c r="I91" s="21" t="s">
        <v>31</v>
      </c>
      <c r="J91" s="102" t="str">
        <f>E21</f>
        <v>Projektis DK s r.o., Legionářská 562, D.K.n.L.</v>
      </c>
      <c r="L91" s="24"/>
    </row>
    <row r="92" spans="2:47" s="25" customFormat="1" ht="15.2" customHeight="1" x14ac:dyDescent="0.2">
      <c r="B92" s="24"/>
      <c r="C92" s="21" t="s">
        <v>29</v>
      </c>
      <c r="F92" s="22" t="str">
        <f>IF(E18="","",E18)</f>
        <v>Vyplň údaj</v>
      </c>
      <c r="I92" s="21" t="s">
        <v>34</v>
      </c>
      <c r="J92" s="102" t="str">
        <f>E24</f>
        <v>ing. V. Švehla</v>
      </c>
      <c r="L92" s="24"/>
    </row>
    <row r="93" spans="2:47" s="25" customFormat="1" ht="10.35" customHeight="1" x14ac:dyDescent="0.2">
      <c r="B93" s="24"/>
      <c r="L93" s="24"/>
    </row>
    <row r="94" spans="2:47" s="25" customFormat="1" ht="29.25" customHeight="1" x14ac:dyDescent="0.2">
      <c r="B94" s="24"/>
      <c r="C94" s="103" t="s">
        <v>194</v>
      </c>
      <c r="D94" s="94"/>
      <c r="E94" s="94"/>
      <c r="F94" s="94"/>
      <c r="G94" s="94"/>
      <c r="H94" s="94"/>
      <c r="I94" s="94"/>
      <c r="J94" s="104" t="s">
        <v>195</v>
      </c>
      <c r="K94" s="94"/>
      <c r="L94" s="24"/>
    </row>
    <row r="95" spans="2:47" s="25" customFormat="1" ht="10.35" customHeight="1" x14ac:dyDescent="0.2">
      <c r="B95" s="24"/>
      <c r="L95" s="24"/>
    </row>
    <row r="96" spans="2:47" s="25" customFormat="1" ht="22.9" customHeight="1" x14ac:dyDescent="0.2">
      <c r="B96" s="24"/>
      <c r="C96" s="105" t="s">
        <v>196</v>
      </c>
      <c r="J96" s="89">
        <f>J123</f>
        <v>0</v>
      </c>
      <c r="L96" s="24"/>
      <c r="AU96" s="12" t="s">
        <v>197</v>
      </c>
    </row>
    <row r="97" spans="2:12" s="107" customFormat="1" ht="24.95" customHeight="1" x14ac:dyDescent="0.2">
      <c r="B97" s="106"/>
      <c r="D97" s="108" t="s">
        <v>1596</v>
      </c>
      <c r="E97" s="109"/>
      <c r="F97" s="109"/>
      <c r="G97" s="109"/>
      <c r="H97" s="109"/>
      <c r="I97" s="109"/>
      <c r="J97" s="110">
        <f>J124</f>
        <v>0</v>
      </c>
      <c r="L97" s="106"/>
    </row>
    <row r="98" spans="2:12" s="112" customFormat="1" ht="19.899999999999999" customHeight="1" x14ac:dyDescent="0.2">
      <c r="B98" s="111"/>
      <c r="D98" s="113" t="s">
        <v>2064</v>
      </c>
      <c r="E98" s="114"/>
      <c r="F98" s="114"/>
      <c r="G98" s="114"/>
      <c r="H98" s="114"/>
      <c r="I98" s="114"/>
      <c r="J98" s="115">
        <f>J125</f>
        <v>0</v>
      </c>
      <c r="L98" s="111"/>
    </row>
    <row r="99" spans="2:12" s="112" customFormat="1" ht="14.85" customHeight="1" x14ac:dyDescent="0.2">
      <c r="B99" s="111"/>
      <c r="D99" s="113" t="s">
        <v>2065</v>
      </c>
      <c r="E99" s="114"/>
      <c r="F99" s="114"/>
      <c r="G99" s="114"/>
      <c r="H99" s="114"/>
      <c r="I99" s="114"/>
      <c r="J99" s="115">
        <f>J126</f>
        <v>0</v>
      </c>
      <c r="L99" s="111"/>
    </row>
    <row r="100" spans="2:12" s="112" customFormat="1" ht="14.85" customHeight="1" x14ac:dyDescent="0.2">
      <c r="B100" s="111"/>
      <c r="D100" s="113" t="s">
        <v>2066</v>
      </c>
      <c r="E100" s="114"/>
      <c r="F100" s="114"/>
      <c r="G100" s="114"/>
      <c r="H100" s="114"/>
      <c r="I100" s="114"/>
      <c r="J100" s="115">
        <f>J138</f>
        <v>0</v>
      </c>
      <c r="L100" s="111"/>
    </row>
    <row r="101" spans="2:12" s="112" customFormat="1" ht="14.85" customHeight="1" x14ac:dyDescent="0.2">
      <c r="B101" s="111"/>
      <c r="D101" s="113" t="s">
        <v>2067</v>
      </c>
      <c r="E101" s="114"/>
      <c r="F101" s="114"/>
      <c r="G101" s="114"/>
      <c r="H101" s="114"/>
      <c r="I101" s="114"/>
      <c r="J101" s="115">
        <f>J149</f>
        <v>0</v>
      </c>
      <c r="L101" s="111"/>
    </row>
    <row r="102" spans="2:12" s="112" customFormat="1" ht="14.85" customHeight="1" x14ac:dyDescent="0.2">
      <c r="B102" s="111"/>
      <c r="D102" s="113" t="s">
        <v>2068</v>
      </c>
      <c r="E102" s="114"/>
      <c r="F102" s="114"/>
      <c r="G102" s="114"/>
      <c r="H102" s="114"/>
      <c r="I102" s="114"/>
      <c r="J102" s="115">
        <f>J150</f>
        <v>0</v>
      </c>
      <c r="L102" s="111"/>
    </row>
    <row r="103" spans="2:12" s="112" customFormat="1" ht="14.85" customHeight="1" x14ac:dyDescent="0.2">
      <c r="B103" s="111"/>
      <c r="D103" s="113" t="s">
        <v>2069</v>
      </c>
      <c r="E103" s="114"/>
      <c r="F103" s="114"/>
      <c r="G103" s="114"/>
      <c r="H103" s="114"/>
      <c r="I103" s="114"/>
      <c r="J103" s="115">
        <f>J165</f>
        <v>0</v>
      </c>
      <c r="L103" s="111"/>
    </row>
    <row r="104" spans="2:12" s="25" customFormat="1" ht="21.75" customHeight="1" x14ac:dyDescent="0.2">
      <c r="B104" s="24"/>
      <c r="L104" s="24"/>
    </row>
    <row r="105" spans="2:12" s="25" customFormat="1" ht="6.95" customHeight="1" x14ac:dyDescent="0.2">
      <c r="B105" s="37"/>
      <c r="C105" s="38"/>
      <c r="D105" s="38"/>
      <c r="E105" s="38"/>
      <c r="F105" s="38"/>
      <c r="G105" s="38"/>
      <c r="H105" s="38"/>
      <c r="I105" s="38"/>
      <c r="J105" s="38"/>
      <c r="K105" s="38"/>
      <c r="L105" s="24"/>
    </row>
    <row r="109" spans="2:12" s="25" customFormat="1" ht="6.95" customHeight="1" x14ac:dyDescent="0.2">
      <c r="B109" s="39"/>
      <c r="C109" s="40"/>
      <c r="D109" s="40"/>
      <c r="E109" s="40"/>
      <c r="F109" s="40"/>
      <c r="G109" s="40"/>
      <c r="H109" s="40"/>
      <c r="I109" s="40"/>
      <c r="J109" s="40"/>
      <c r="K109" s="40"/>
      <c r="L109" s="24"/>
    </row>
    <row r="110" spans="2:12" s="25" customFormat="1" ht="24.95" customHeight="1" x14ac:dyDescent="0.2">
      <c r="B110" s="24"/>
      <c r="C110" s="16" t="s">
        <v>221</v>
      </c>
      <c r="L110" s="24"/>
    </row>
    <row r="111" spans="2:12" s="25" customFormat="1" ht="6.95" customHeight="1" x14ac:dyDescent="0.2">
      <c r="B111" s="24"/>
      <c r="L111" s="24"/>
    </row>
    <row r="112" spans="2:12" s="25" customFormat="1" ht="12" customHeight="1" x14ac:dyDescent="0.2">
      <c r="B112" s="24"/>
      <c r="C112" s="21" t="s">
        <v>17</v>
      </c>
      <c r="L112" s="24"/>
    </row>
    <row r="113" spans="2:65" s="25" customFormat="1" ht="16.5" customHeight="1" x14ac:dyDescent="0.2">
      <c r="B113" s="24"/>
      <c r="E113" s="238" t="str">
        <f>E7</f>
        <v>Generální oprava a úprava pavilonu nosorožců - ZHODNOCENÍ</v>
      </c>
      <c r="F113" s="239"/>
      <c r="G113" s="239"/>
      <c r="H113" s="239"/>
      <c r="L113" s="24"/>
    </row>
    <row r="114" spans="2:65" s="25" customFormat="1" ht="12" customHeight="1" x14ac:dyDescent="0.2">
      <c r="B114" s="24"/>
      <c r="C114" s="21" t="s">
        <v>119</v>
      </c>
      <c r="L114" s="24"/>
    </row>
    <row r="115" spans="2:65" s="25" customFormat="1" ht="16.5" customHeight="1" x14ac:dyDescent="0.2">
      <c r="B115" s="24"/>
      <c r="E115" s="223" t="str">
        <f>E9</f>
        <v>4 - SO 01 - Vzduchotechnika - zhodnocení</v>
      </c>
      <c r="F115" s="237"/>
      <c r="G115" s="237"/>
      <c r="H115" s="237"/>
      <c r="L115" s="24"/>
    </row>
    <row r="116" spans="2:65" s="25" customFormat="1" ht="6.95" customHeight="1" x14ac:dyDescent="0.2">
      <c r="B116" s="24"/>
      <c r="L116" s="24"/>
    </row>
    <row r="117" spans="2:65" s="25" customFormat="1" ht="12" customHeight="1" x14ac:dyDescent="0.2">
      <c r="B117" s="24"/>
      <c r="C117" s="21" t="s">
        <v>21</v>
      </c>
      <c r="F117" s="22" t="str">
        <f>F12</f>
        <v xml:space="preserve"> </v>
      </c>
      <c r="I117" s="21" t="s">
        <v>23</v>
      </c>
      <c r="J117" s="84" t="str">
        <f>IF(J12="","",J12)</f>
        <v>1. 12. 2022</v>
      </c>
      <c r="L117" s="24"/>
    </row>
    <row r="118" spans="2:65" s="25" customFormat="1" ht="6.95" customHeight="1" x14ac:dyDescent="0.2">
      <c r="B118" s="24"/>
      <c r="L118" s="24"/>
    </row>
    <row r="119" spans="2:65" s="25" customFormat="1" ht="40.15" customHeight="1" x14ac:dyDescent="0.2">
      <c r="B119" s="24"/>
      <c r="C119" s="21" t="s">
        <v>25</v>
      </c>
      <c r="F119" s="22" t="str">
        <f>E15</f>
        <v>ZOO Dvůr Králové a.s., Štefánikova 1029, D.K.n.L.</v>
      </c>
      <c r="I119" s="21" t="s">
        <v>31</v>
      </c>
      <c r="J119" s="102" t="str">
        <f>E21</f>
        <v>Projektis DK s r.o., Legionářská 562, D.K.n.L.</v>
      </c>
      <c r="L119" s="24"/>
    </row>
    <row r="120" spans="2:65" s="25" customFormat="1" ht="15.2" customHeight="1" x14ac:dyDescent="0.2">
      <c r="B120" s="24"/>
      <c r="C120" s="21" t="s">
        <v>29</v>
      </c>
      <c r="F120" s="22" t="str">
        <f>IF(E18="","",E18)</f>
        <v>Vyplň údaj</v>
      </c>
      <c r="I120" s="21" t="s">
        <v>34</v>
      </c>
      <c r="J120" s="102" t="str">
        <f>E24</f>
        <v>ing. V. Švehla</v>
      </c>
      <c r="L120" s="24"/>
    </row>
    <row r="121" spans="2:65" s="25" customFormat="1" ht="10.35" customHeight="1" x14ac:dyDescent="0.2">
      <c r="B121" s="24"/>
      <c r="L121" s="24"/>
    </row>
    <row r="122" spans="2:65" s="120" customFormat="1" ht="29.25" customHeight="1" x14ac:dyDescent="0.2">
      <c r="B122" s="116"/>
      <c r="C122" s="117" t="s">
        <v>222</v>
      </c>
      <c r="D122" s="118" t="s">
        <v>62</v>
      </c>
      <c r="E122" s="118" t="s">
        <v>58</v>
      </c>
      <c r="F122" s="118" t="s">
        <v>59</v>
      </c>
      <c r="G122" s="118" t="s">
        <v>223</v>
      </c>
      <c r="H122" s="118" t="s">
        <v>224</v>
      </c>
      <c r="I122" s="118" t="s">
        <v>225</v>
      </c>
      <c r="J122" s="118" t="s">
        <v>195</v>
      </c>
      <c r="K122" s="119" t="s">
        <v>226</v>
      </c>
      <c r="L122" s="116"/>
      <c r="M122" s="52" t="s">
        <v>1</v>
      </c>
      <c r="N122" s="53" t="s">
        <v>41</v>
      </c>
      <c r="O122" s="53" t="s">
        <v>227</v>
      </c>
      <c r="P122" s="53" t="s">
        <v>228</v>
      </c>
      <c r="Q122" s="53" t="s">
        <v>229</v>
      </c>
      <c r="R122" s="53" t="s">
        <v>230</v>
      </c>
      <c r="S122" s="53" t="s">
        <v>231</v>
      </c>
      <c r="T122" s="54" t="s">
        <v>232</v>
      </c>
    </row>
    <row r="123" spans="2:65" s="25" customFormat="1" ht="22.9" customHeight="1" x14ac:dyDescent="0.25">
      <c r="B123" s="24"/>
      <c r="C123" s="58" t="s">
        <v>233</v>
      </c>
      <c r="J123" s="121">
        <f>BK123</f>
        <v>0</v>
      </c>
      <c r="L123" s="24"/>
      <c r="M123" s="55"/>
      <c r="N123" s="47"/>
      <c r="O123" s="47"/>
      <c r="P123" s="122">
        <f>P124</f>
        <v>0</v>
      </c>
      <c r="Q123" s="47"/>
      <c r="R123" s="122">
        <f>R124</f>
        <v>0</v>
      </c>
      <c r="S123" s="47"/>
      <c r="T123" s="123">
        <f>T124</f>
        <v>0</v>
      </c>
      <c r="AT123" s="12" t="s">
        <v>76</v>
      </c>
      <c r="AU123" s="12" t="s">
        <v>197</v>
      </c>
      <c r="BK123" s="124">
        <f>BK124</f>
        <v>0</v>
      </c>
    </row>
    <row r="124" spans="2:65" s="126" customFormat="1" ht="25.9" customHeight="1" x14ac:dyDescent="0.2">
      <c r="B124" s="125"/>
      <c r="D124" s="127" t="s">
        <v>76</v>
      </c>
      <c r="E124" s="128" t="s">
        <v>327</v>
      </c>
      <c r="F124" s="128" t="s">
        <v>1611</v>
      </c>
      <c r="J124" s="129">
        <f>BK124</f>
        <v>0</v>
      </c>
      <c r="L124" s="125"/>
      <c r="M124" s="130"/>
      <c r="P124" s="131">
        <f>P125</f>
        <v>0</v>
      </c>
      <c r="R124" s="131">
        <f>R125</f>
        <v>0</v>
      </c>
      <c r="T124" s="132">
        <f>T125</f>
        <v>0</v>
      </c>
      <c r="AR124" s="127" t="s">
        <v>88</v>
      </c>
      <c r="AT124" s="133" t="s">
        <v>76</v>
      </c>
      <c r="AU124" s="133" t="s">
        <v>77</v>
      </c>
      <c r="AY124" s="127" t="s">
        <v>236</v>
      </c>
      <c r="BK124" s="134">
        <f>BK125</f>
        <v>0</v>
      </c>
    </row>
    <row r="125" spans="2:65" s="126" customFormat="1" ht="22.9" customHeight="1" x14ac:dyDescent="0.2">
      <c r="B125" s="125"/>
      <c r="D125" s="127" t="s">
        <v>76</v>
      </c>
      <c r="E125" s="135" t="s">
        <v>2070</v>
      </c>
      <c r="F125" s="135" t="s">
        <v>2071</v>
      </c>
      <c r="J125" s="136">
        <f>BK125</f>
        <v>0</v>
      </c>
      <c r="L125" s="125"/>
      <c r="M125" s="130"/>
      <c r="P125" s="131">
        <f>P126+P138+P149+P150+P165</f>
        <v>0</v>
      </c>
      <c r="R125" s="131">
        <f>R126+R138+R149+R150+R165</f>
        <v>0</v>
      </c>
      <c r="T125" s="132">
        <f>T126+T138+T149+T150+T165</f>
        <v>0</v>
      </c>
      <c r="AR125" s="127" t="s">
        <v>88</v>
      </c>
      <c r="AT125" s="133" t="s">
        <v>76</v>
      </c>
      <c r="AU125" s="133" t="s">
        <v>8</v>
      </c>
      <c r="AY125" s="127" t="s">
        <v>236</v>
      </c>
      <c r="BK125" s="134">
        <f>BK126+BK138+BK149+BK150+BK165</f>
        <v>0</v>
      </c>
    </row>
    <row r="126" spans="2:65" s="126" customFormat="1" ht="20.85" customHeight="1" x14ac:dyDescent="0.2">
      <c r="B126" s="125"/>
      <c r="D126" s="127" t="s">
        <v>76</v>
      </c>
      <c r="E126" s="135" t="s">
        <v>2072</v>
      </c>
      <c r="F126" s="135" t="s">
        <v>2073</v>
      </c>
      <c r="J126" s="136">
        <f>BK126</f>
        <v>0</v>
      </c>
      <c r="L126" s="125"/>
      <c r="M126" s="130"/>
      <c r="P126" s="131">
        <f>SUM(P127:P137)</f>
        <v>0</v>
      </c>
      <c r="R126" s="131">
        <f>SUM(R127:R137)</f>
        <v>0</v>
      </c>
      <c r="T126" s="132">
        <f>SUM(T127:T137)</f>
        <v>0</v>
      </c>
      <c r="AR126" s="127" t="s">
        <v>8</v>
      </c>
      <c r="AT126" s="133" t="s">
        <v>76</v>
      </c>
      <c r="AU126" s="133" t="s">
        <v>85</v>
      </c>
      <c r="AY126" s="127" t="s">
        <v>236</v>
      </c>
      <c r="BK126" s="134">
        <f>SUM(BK127:BK137)</f>
        <v>0</v>
      </c>
    </row>
    <row r="127" spans="2:65" s="25" customFormat="1" ht="66.75" customHeight="1" x14ac:dyDescent="0.2">
      <c r="B127" s="24"/>
      <c r="C127" s="164" t="s">
        <v>8</v>
      </c>
      <c r="D127" s="164" t="s">
        <v>327</v>
      </c>
      <c r="E127" s="165" t="s">
        <v>2074</v>
      </c>
      <c r="F127" s="166" t="s">
        <v>2075</v>
      </c>
      <c r="G127" s="167" t="s">
        <v>1624</v>
      </c>
      <c r="H127" s="168">
        <v>1</v>
      </c>
      <c r="I127" s="7"/>
      <c r="J127" s="169">
        <f t="shared" ref="J127:J137" si="0">ROUND(I127*H127,0)</f>
        <v>0</v>
      </c>
      <c r="K127" s="166" t="s">
        <v>1</v>
      </c>
      <c r="L127" s="170"/>
      <c r="M127" s="171" t="s">
        <v>1</v>
      </c>
      <c r="N127" s="172" t="s">
        <v>42</v>
      </c>
      <c r="P127" s="145">
        <f t="shared" ref="P127:P137" si="1">O127*H127</f>
        <v>0</v>
      </c>
      <c r="Q127" s="145">
        <v>0</v>
      </c>
      <c r="R127" s="145">
        <f t="shared" ref="R127:R137" si="2">Q127*H127</f>
        <v>0</v>
      </c>
      <c r="S127" s="145">
        <v>0</v>
      </c>
      <c r="T127" s="146">
        <f t="shared" ref="T127:T137" si="3">S127*H127</f>
        <v>0</v>
      </c>
      <c r="AR127" s="147" t="s">
        <v>259</v>
      </c>
      <c r="AT127" s="147" t="s">
        <v>327</v>
      </c>
      <c r="AU127" s="147" t="s">
        <v>88</v>
      </c>
      <c r="AY127" s="12" t="s">
        <v>236</v>
      </c>
      <c r="BE127" s="148">
        <f t="shared" ref="BE127:BE137" si="4">IF(N127="základní",J127,0)</f>
        <v>0</v>
      </c>
      <c r="BF127" s="148">
        <f t="shared" ref="BF127:BF137" si="5">IF(N127="snížená",J127,0)</f>
        <v>0</v>
      </c>
      <c r="BG127" s="148">
        <f t="shared" ref="BG127:BG137" si="6">IF(N127="zákl. přenesená",J127,0)</f>
        <v>0</v>
      </c>
      <c r="BH127" s="148">
        <f t="shared" ref="BH127:BH137" si="7">IF(N127="sníž. přenesená",J127,0)</f>
        <v>0</v>
      </c>
      <c r="BI127" s="148">
        <f t="shared" ref="BI127:BI137" si="8">IF(N127="nulová",J127,0)</f>
        <v>0</v>
      </c>
      <c r="BJ127" s="12" t="s">
        <v>8</v>
      </c>
      <c r="BK127" s="148">
        <f t="shared" ref="BK127:BK137" si="9">ROUND(I127*H127,0)</f>
        <v>0</v>
      </c>
      <c r="BL127" s="12" t="s">
        <v>91</v>
      </c>
      <c r="BM127" s="147" t="s">
        <v>85</v>
      </c>
    </row>
    <row r="128" spans="2:65" s="25" customFormat="1" ht="16.5" customHeight="1" x14ac:dyDescent="0.2">
      <c r="B128" s="24"/>
      <c r="C128" s="164" t="s">
        <v>85</v>
      </c>
      <c r="D128" s="164" t="s">
        <v>327</v>
      </c>
      <c r="E128" s="165" t="s">
        <v>2076</v>
      </c>
      <c r="F128" s="166" t="s">
        <v>2077</v>
      </c>
      <c r="G128" s="167" t="s">
        <v>1624</v>
      </c>
      <c r="H128" s="168">
        <v>1</v>
      </c>
      <c r="I128" s="7"/>
      <c r="J128" s="169">
        <f t="shared" si="0"/>
        <v>0</v>
      </c>
      <c r="K128" s="166" t="s">
        <v>1</v>
      </c>
      <c r="L128" s="170"/>
      <c r="M128" s="171" t="s">
        <v>1</v>
      </c>
      <c r="N128" s="172" t="s">
        <v>42</v>
      </c>
      <c r="P128" s="145">
        <f t="shared" si="1"/>
        <v>0</v>
      </c>
      <c r="Q128" s="145">
        <v>0</v>
      </c>
      <c r="R128" s="145">
        <f t="shared" si="2"/>
        <v>0</v>
      </c>
      <c r="S128" s="145">
        <v>0</v>
      </c>
      <c r="T128" s="146">
        <f t="shared" si="3"/>
        <v>0</v>
      </c>
      <c r="AR128" s="147" t="s">
        <v>259</v>
      </c>
      <c r="AT128" s="147" t="s">
        <v>327</v>
      </c>
      <c r="AU128" s="147" t="s">
        <v>88</v>
      </c>
      <c r="AY128" s="12" t="s">
        <v>236</v>
      </c>
      <c r="BE128" s="148">
        <f t="shared" si="4"/>
        <v>0</v>
      </c>
      <c r="BF128" s="148">
        <f t="shared" si="5"/>
        <v>0</v>
      </c>
      <c r="BG128" s="148">
        <f t="shared" si="6"/>
        <v>0</v>
      </c>
      <c r="BH128" s="148">
        <f t="shared" si="7"/>
        <v>0</v>
      </c>
      <c r="BI128" s="148">
        <f t="shared" si="8"/>
        <v>0</v>
      </c>
      <c r="BJ128" s="12" t="s">
        <v>8</v>
      </c>
      <c r="BK128" s="148">
        <f t="shared" si="9"/>
        <v>0</v>
      </c>
      <c r="BL128" s="12" t="s">
        <v>91</v>
      </c>
      <c r="BM128" s="147" t="s">
        <v>91</v>
      </c>
    </row>
    <row r="129" spans="2:65" s="25" customFormat="1" ht="16.5" customHeight="1" x14ac:dyDescent="0.2">
      <c r="B129" s="24"/>
      <c r="C129" s="164" t="s">
        <v>88</v>
      </c>
      <c r="D129" s="164" t="s">
        <v>327</v>
      </c>
      <c r="E129" s="165" t="s">
        <v>2078</v>
      </c>
      <c r="F129" s="166" t="s">
        <v>2079</v>
      </c>
      <c r="G129" s="167" t="s">
        <v>1882</v>
      </c>
      <c r="H129" s="168">
        <v>1</v>
      </c>
      <c r="I129" s="7"/>
      <c r="J129" s="169">
        <f t="shared" si="0"/>
        <v>0</v>
      </c>
      <c r="K129" s="166" t="s">
        <v>1</v>
      </c>
      <c r="L129" s="170"/>
      <c r="M129" s="171" t="s">
        <v>1</v>
      </c>
      <c r="N129" s="172" t="s">
        <v>42</v>
      </c>
      <c r="P129" s="145">
        <f t="shared" si="1"/>
        <v>0</v>
      </c>
      <c r="Q129" s="145">
        <v>0</v>
      </c>
      <c r="R129" s="145">
        <f t="shared" si="2"/>
        <v>0</v>
      </c>
      <c r="S129" s="145">
        <v>0</v>
      </c>
      <c r="T129" s="146">
        <f t="shared" si="3"/>
        <v>0</v>
      </c>
      <c r="AR129" s="147" t="s">
        <v>259</v>
      </c>
      <c r="AT129" s="147" t="s">
        <v>327</v>
      </c>
      <c r="AU129" s="147" t="s">
        <v>88</v>
      </c>
      <c r="AY129" s="12" t="s">
        <v>236</v>
      </c>
      <c r="BE129" s="148">
        <f t="shared" si="4"/>
        <v>0</v>
      </c>
      <c r="BF129" s="148">
        <f t="shared" si="5"/>
        <v>0</v>
      </c>
      <c r="BG129" s="148">
        <f t="shared" si="6"/>
        <v>0</v>
      </c>
      <c r="BH129" s="148">
        <f t="shared" si="7"/>
        <v>0</v>
      </c>
      <c r="BI129" s="148">
        <f t="shared" si="8"/>
        <v>0</v>
      </c>
      <c r="BJ129" s="12" t="s">
        <v>8</v>
      </c>
      <c r="BK129" s="148">
        <f t="shared" si="9"/>
        <v>0</v>
      </c>
      <c r="BL129" s="12" t="s">
        <v>91</v>
      </c>
      <c r="BM129" s="147" t="s">
        <v>249</v>
      </c>
    </row>
    <row r="130" spans="2:65" s="25" customFormat="1" ht="16.5" customHeight="1" x14ac:dyDescent="0.2">
      <c r="B130" s="24"/>
      <c r="C130" s="164" t="s">
        <v>91</v>
      </c>
      <c r="D130" s="164" t="s">
        <v>327</v>
      </c>
      <c r="E130" s="165" t="s">
        <v>2080</v>
      </c>
      <c r="F130" s="166" t="s">
        <v>2081</v>
      </c>
      <c r="G130" s="167" t="s">
        <v>1624</v>
      </c>
      <c r="H130" s="168">
        <v>1</v>
      </c>
      <c r="I130" s="7"/>
      <c r="J130" s="169">
        <f t="shared" si="0"/>
        <v>0</v>
      </c>
      <c r="K130" s="166" t="s">
        <v>1</v>
      </c>
      <c r="L130" s="170"/>
      <c r="M130" s="171" t="s">
        <v>1</v>
      </c>
      <c r="N130" s="172" t="s">
        <v>42</v>
      </c>
      <c r="P130" s="145">
        <f t="shared" si="1"/>
        <v>0</v>
      </c>
      <c r="Q130" s="145">
        <v>0</v>
      </c>
      <c r="R130" s="145">
        <f t="shared" si="2"/>
        <v>0</v>
      </c>
      <c r="S130" s="145">
        <v>0</v>
      </c>
      <c r="T130" s="146">
        <f t="shared" si="3"/>
        <v>0</v>
      </c>
      <c r="AR130" s="147" t="s">
        <v>259</v>
      </c>
      <c r="AT130" s="147" t="s">
        <v>327</v>
      </c>
      <c r="AU130" s="147" t="s">
        <v>88</v>
      </c>
      <c r="AY130" s="12" t="s">
        <v>236</v>
      </c>
      <c r="BE130" s="148">
        <f t="shared" si="4"/>
        <v>0</v>
      </c>
      <c r="BF130" s="148">
        <f t="shared" si="5"/>
        <v>0</v>
      </c>
      <c r="BG130" s="148">
        <f t="shared" si="6"/>
        <v>0</v>
      </c>
      <c r="BH130" s="148">
        <f t="shared" si="7"/>
        <v>0</v>
      </c>
      <c r="BI130" s="148">
        <f t="shared" si="8"/>
        <v>0</v>
      </c>
      <c r="BJ130" s="12" t="s">
        <v>8</v>
      </c>
      <c r="BK130" s="148">
        <f t="shared" si="9"/>
        <v>0</v>
      </c>
      <c r="BL130" s="12" t="s">
        <v>91</v>
      </c>
      <c r="BM130" s="147" t="s">
        <v>259</v>
      </c>
    </row>
    <row r="131" spans="2:65" s="25" customFormat="1" ht="49.15" customHeight="1" x14ac:dyDescent="0.2">
      <c r="B131" s="24"/>
      <c r="C131" s="164" t="s">
        <v>94</v>
      </c>
      <c r="D131" s="164" t="s">
        <v>327</v>
      </c>
      <c r="E131" s="165" t="s">
        <v>2082</v>
      </c>
      <c r="F131" s="166" t="s">
        <v>2083</v>
      </c>
      <c r="G131" s="167" t="s">
        <v>1624</v>
      </c>
      <c r="H131" s="168">
        <v>8</v>
      </c>
      <c r="I131" s="7"/>
      <c r="J131" s="169">
        <f t="shared" si="0"/>
        <v>0</v>
      </c>
      <c r="K131" s="166" t="s">
        <v>1</v>
      </c>
      <c r="L131" s="170"/>
      <c r="M131" s="171" t="s">
        <v>1</v>
      </c>
      <c r="N131" s="172" t="s">
        <v>42</v>
      </c>
      <c r="P131" s="145">
        <f t="shared" si="1"/>
        <v>0</v>
      </c>
      <c r="Q131" s="145">
        <v>0</v>
      </c>
      <c r="R131" s="145">
        <f t="shared" si="2"/>
        <v>0</v>
      </c>
      <c r="S131" s="145">
        <v>0</v>
      </c>
      <c r="T131" s="146">
        <f t="shared" si="3"/>
        <v>0</v>
      </c>
      <c r="AR131" s="147" t="s">
        <v>259</v>
      </c>
      <c r="AT131" s="147" t="s">
        <v>327</v>
      </c>
      <c r="AU131" s="147" t="s">
        <v>88</v>
      </c>
      <c r="AY131" s="12" t="s">
        <v>236</v>
      </c>
      <c r="BE131" s="148">
        <f t="shared" si="4"/>
        <v>0</v>
      </c>
      <c r="BF131" s="148">
        <f t="shared" si="5"/>
        <v>0</v>
      </c>
      <c r="BG131" s="148">
        <f t="shared" si="6"/>
        <v>0</v>
      </c>
      <c r="BH131" s="148">
        <f t="shared" si="7"/>
        <v>0</v>
      </c>
      <c r="BI131" s="148">
        <f t="shared" si="8"/>
        <v>0</v>
      </c>
      <c r="BJ131" s="12" t="s">
        <v>8</v>
      </c>
      <c r="BK131" s="148">
        <f t="shared" si="9"/>
        <v>0</v>
      </c>
      <c r="BL131" s="12" t="s">
        <v>91</v>
      </c>
      <c r="BM131" s="147" t="s">
        <v>266</v>
      </c>
    </row>
    <row r="132" spans="2:65" s="25" customFormat="1" ht="33" customHeight="1" x14ac:dyDescent="0.2">
      <c r="B132" s="24"/>
      <c r="C132" s="164" t="s">
        <v>249</v>
      </c>
      <c r="D132" s="164" t="s">
        <v>327</v>
      </c>
      <c r="E132" s="165" t="s">
        <v>2084</v>
      </c>
      <c r="F132" s="166" t="s">
        <v>2085</v>
      </c>
      <c r="G132" s="167" t="s">
        <v>1624</v>
      </c>
      <c r="H132" s="168">
        <v>8</v>
      </c>
      <c r="I132" s="7"/>
      <c r="J132" s="169">
        <f t="shared" si="0"/>
        <v>0</v>
      </c>
      <c r="K132" s="166" t="s">
        <v>1</v>
      </c>
      <c r="L132" s="170"/>
      <c r="M132" s="171" t="s">
        <v>1</v>
      </c>
      <c r="N132" s="172" t="s">
        <v>42</v>
      </c>
      <c r="P132" s="145">
        <f t="shared" si="1"/>
        <v>0</v>
      </c>
      <c r="Q132" s="145">
        <v>0</v>
      </c>
      <c r="R132" s="145">
        <f t="shared" si="2"/>
        <v>0</v>
      </c>
      <c r="S132" s="145">
        <v>0</v>
      </c>
      <c r="T132" s="146">
        <f t="shared" si="3"/>
        <v>0</v>
      </c>
      <c r="AR132" s="147" t="s">
        <v>259</v>
      </c>
      <c r="AT132" s="147" t="s">
        <v>327</v>
      </c>
      <c r="AU132" s="147" t="s">
        <v>88</v>
      </c>
      <c r="AY132" s="12" t="s">
        <v>236</v>
      </c>
      <c r="BE132" s="148">
        <f t="shared" si="4"/>
        <v>0</v>
      </c>
      <c r="BF132" s="148">
        <f t="shared" si="5"/>
        <v>0</v>
      </c>
      <c r="BG132" s="148">
        <f t="shared" si="6"/>
        <v>0</v>
      </c>
      <c r="BH132" s="148">
        <f t="shared" si="7"/>
        <v>0</v>
      </c>
      <c r="BI132" s="148">
        <f t="shared" si="8"/>
        <v>0</v>
      </c>
      <c r="BJ132" s="12" t="s">
        <v>8</v>
      </c>
      <c r="BK132" s="148">
        <f t="shared" si="9"/>
        <v>0</v>
      </c>
      <c r="BL132" s="12" t="s">
        <v>91</v>
      </c>
      <c r="BM132" s="147" t="s">
        <v>1629</v>
      </c>
    </row>
    <row r="133" spans="2:65" s="25" customFormat="1" ht="37.9" customHeight="1" x14ac:dyDescent="0.2">
      <c r="B133" s="24"/>
      <c r="C133" s="164" t="s">
        <v>254</v>
      </c>
      <c r="D133" s="164" t="s">
        <v>327</v>
      </c>
      <c r="E133" s="165" t="s">
        <v>2086</v>
      </c>
      <c r="F133" s="166" t="s">
        <v>2087</v>
      </c>
      <c r="G133" s="167" t="s">
        <v>300</v>
      </c>
      <c r="H133" s="168">
        <v>210</v>
      </c>
      <c r="I133" s="7"/>
      <c r="J133" s="169">
        <f t="shared" si="0"/>
        <v>0</v>
      </c>
      <c r="K133" s="166" t="s">
        <v>1</v>
      </c>
      <c r="L133" s="170"/>
      <c r="M133" s="171" t="s">
        <v>1</v>
      </c>
      <c r="N133" s="172" t="s">
        <v>42</v>
      </c>
      <c r="P133" s="145">
        <f t="shared" si="1"/>
        <v>0</v>
      </c>
      <c r="Q133" s="145">
        <v>0</v>
      </c>
      <c r="R133" s="145">
        <f t="shared" si="2"/>
        <v>0</v>
      </c>
      <c r="S133" s="145">
        <v>0</v>
      </c>
      <c r="T133" s="146">
        <f t="shared" si="3"/>
        <v>0</v>
      </c>
      <c r="AR133" s="147" t="s">
        <v>259</v>
      </c>
      <c r="AT133" s="147" t="s">
        <v>327</v>
      </c>
      <c r="AU133" s="147" t="s">
        <v>88</v>
      </c>
      <c r="AY133" s="12" t="s">
        <v>236</v>
      </c>
      <c r="BE133" s="148">
        <f t="shared" si="4"/>
        <v>0</v>
      </c>
      <c r="BF133" s="148">
        <f t="shared" si="5"/>
        <v>0</v>
      </c>
      <c r="BG133" s="148">
        <f t="shared" si="6"/>
        <v>0</v>
      </c>
      <c r="BH133" s="148">
        <f t="shared" si="7"/>
        <v>0</v>
      </c>
      <c r="BI133" s="148">
        <f t="shared" si="8"/>
        <v>0</v>
      </c>
      <c r="BJ133" s="12" t="s">
        <v>8</v>
      </c>
      <c r="BK133" s="148">
        <f t="shared" si="9"/>
        <v>0</v>
      </c>
      <c r="BL133" s="12" t="s">
        <v>91</v>
      </c>
      <c r="BM133" s="147" t="s">
        <v>1632</v>
      </c>
    </row>
    <row r="134" spans="2:65" s="25" customFormat="1" ht="33" customHeight="1" x14ac:dyDescent="0.2">
      <c r="B134" s="24"/>
      <c r="C134" s="164" t="s">
        <v>259</v>
      </c>
      <c r="D134" s="164" t="s">
        <v>327</v>
      </c>
      <c r="E134" s="165" t="s">
        <v>2088</v>
      </c>
      <c r="F134" s="166" t="s">
        <v>2089</v>
      </c>
      <c r="G134" s="167" t="s">
        <v>300</v>
      </c>
      <c r="H134" s="168">
        <v>35</v>
      </c>
      <c r="I134" s="7"/>
      <c r="J134" s="169">
        <f t="shared" si="0"/>
        <v>0</v>
      </c>
      <c r="K134" s="166" t="s">
        <v>1</v>
      </c>
      <c r="L134" s="170"/>
      <c r="M134" s="171" t="s">
        <v>1</v>
      </c>
      <c r="N134" s="172" t="s">
        <v>42</v>
      </c>
      <c r="P134" s="145">
        <f t="shared" si="1"/>
        <v>0</v>
      </c>
      <c r="Q134" s="145">
        <v>0</v>
      </c>
      <c r="R134" s="145">
        <f t="shared" si="2"/>
        <v>0</v>
      </c>
      <c r="S134" s="145">
        <v>0</v>
      </c>
      <c r="T134" s="146">
        <f t="shared" si="3"/>
        <v>0</v>
      </c>
      <c r="AR134" s="147" t="s">
        <v>259</v>
      </c>
      <c r="AT134" s="147" t="s">
        <v>327</v>
      </c>
      <c r="AU134" s="147" t="s">
        <v>88</v>
      </c>
      <c r="AY134" s="12" t="s">
        <v>236</v>
      </c>
      <c r="BE134" s="148">
        <f t="shared" si="4"/>
        <v>0</v>
      </c>
      <c r="BF134" s="148">
        <f t="shared" si="5"/>
        <v>0</v>
      </c>
      <c r="BG134" s="148">
        <f t="shared" si="6"/>
        <v>0</v>
      </c>
      <c r="BH134" s="148">
        <f t="shared" si="7"/>
        <v>0</v>
      </c>
      <c r="BI134" s="148">
        <f t="shared" si="8"/>
        <v>0</v>
      </c>
      <c r="BJ134" s="12" t="s">
        <v>8</v>
      </c>
      <c r="BK134" s="148">
        <f t="shared" si="9"/>
        <v>0</v>
      </c>
      <c r="BL134" s="12" t="s">
        <v>91</v>
      </c>
      <c r="BM134" s="147" t="s">
        <v>834</v>
      </c>
    </row>
    <row r="135" spans="2:65" s="25" customFormat="1" ht="24.2" customHeight="1" x14ac:dyDescent="0.2">
      <c r="B135" s="24"/>
      <c r="C135" s="164" t="s">
        <v>603</v>
      </c>
      <c r="D135" s="164" t="s">
        <v>327</v>
      </c>
      <c r="E135" s="165" t="s">
        <v>2090</v>
      </c>
      <c r="F135" s="166" t="s">
        <v>2091</v>
      </c>
      <c r="G135" s="167" t="s">
        <v>300</v>
      </c>
      <c r="H135" s="168">
        <v>100</v>
      </c>
      <c r="I135" s="7"/>
      <c r="J135" s="169">
        <f t="shared" si="0"/>
        <v>0</v>
      </c>
      <c r="K135" s="166" t="s">
        <v>1</v>
      </c>
      <c r="L135" s="170"/>
      <c r="M135" s="171" t="s">
        <v>1</v>
      </c>
      <c r="N135" s="172" t="s">
        <v>42</v>
      </c>
      <c r="P135" s="145">
        <f t="shared" si="1"/>
        <v>0</v>
      </c>
      <c r="Q135" s="145">
        <v>0</v>
      </c>
      <c r="R135" s="145">
        <f t="shared" si="2"/>
        <v>0</v>
      </c>
      <c r="S135" s="145">
        <v>0</v>
      </c>
      <c r="T135" s="146">
        <f t="shared" si="3"/>
        <v>0</v>
      </c>
      <c r="AR135" s="147" t="s">
        <v>259</v>
      </c>
      <c r="AT135" s="147" t="s">
        <v>327</v>
      </c>
      <c r="AU135" s="147" t="s">
        <v>88</v>
      </c>
      <c r="AY135" s="12" t="s">
        <v>236</v>
      </c>
      <c r="BE135" s="148">
        <f t="shared" si="4"/>
        <v>0</v>
      </c>
      <c r="BF135" s="148">
        <f t="shared" si="5"/>
        <v>0</v>
      </c>
      <c r="BG135" s="148">
        <f t="shared" si="6"/>
        <v>0</v>
      </c>
      <c r="BH135" s="148">
        <f t="shared" si="7"/>
        <v>0</v>
      </c>
      <c r="BI135" s="148">
        <f t="shared" si="8"/>
        <v>0</v>
      </c>
      <c r="BJ135" s="12" t="s">
        <v>8</v>
      </c>
      <c r="BK135" s="148">
        <f t="shared" si="9"/>
        <v>0</v>
      </c>
      <c r="BL135" s="12" t="s">
        <v>91</v>
      </c>
      <c r="BM135" s="147" t="s">
        <v>1639</v>
      </c>
    </row>
    <row r="136" spans="2:65" s="25" customFormat="1" ht="55.5" customHeight="1" x14ac:dyDescent="0.2">
      <c r="B136" s="24"/>
      <c r="C136" s="164" t="s">
        <v>266</v>
      </c>
      <c r="D136" s="164" t="s">
        <v>327</v>
      </c>
      <c r="E136" s="165" t="s">
        <v>2092</v>
      </c>
      <c r="F136" s="166" t="s">
        <v>2093</v>
      </c>
      <c r="G136" s="167" t="s">
        <v>300</v>
      </c>
      <c r="H136" s="168">
        <v>15</v>
      </c>
      <c r="I136" s="7"/>
      <c r="J136" s="169">
        <f t="shared" si="0"/>
        <v>0</v>
      </c>
      <c r="K136" s="166" t="s">
        <v>1</v>
      </c>
      <c r="L136" s="170"/>
      <c r="M136" s="171" t="s">
        <v>1</v>
      </c>
      <c r="N136" s="172" t="s">
        <v>42</v>
      </c>
      <c r="P136" s="145">
        <f t="shared" si="1"/>
        <v>0</v>
      </c>
      <c r="Q136" s="145">
        <v>0</v>
      </c>
      <c r="R136" s="145">
        <f t="shared" si="2"/>
        <v>0</v>
      </c>
      <c r="S136" s="145">
        <v>0</v>
      </c>
      <c r="T136" s="146">
        <f t="shared" si="3"/>
        <v>0</v>
      </c>
      <c r="AR136" s="147" t="s">
        <v>259</v>
      </c>
      <c r="AT136" s="147" t="s">
        <v>327</v>
      </c>
      <c r="AU136" s="147" t="s">
        <v>88</v>
      </c>
      <c r="AY136" s="12" t="s">
        <v>236</v>
      </c>
      <c r="BE136" s="148">
        <f t="shared" si="4"/>
        <v>0</v>
      </c>
      <c r="BF136" s="148">
        <f t="shared" si="5"/>
        <v>0</v>
      </c>
      <c r="BG136" s="148">
        <f t="shared" si="6"/>
        <v>0</v>
      </c>
      <c r="BH136" s="148">
        <f t="shared" si="7"/>
        <v>0</v>
      </c>
      <c r="BI136" s="148">
        <f t="shared" si="8"/>
        <v>0</v>
      </c>
      <c r="BJ136" s="12" t="s">
        <v>8</v>
      </c>
      <c r="BK136" s="148">
        <f t="shared" si="9"/>
        <v>0</v>
      </c>
      <c r="BL136" s="12" t="s">
        <v>91</v>
      </c>
      <c r="BM136" s="147" t="s">
        <v>273</v>
      </c>
    </row>
    <row r="137" spans="2:65" s="25" customFormat="1" ht="16.5" customHeight="1" x14ac:dyDescent="0.2">
      <c r="B137" s="24"/>
      <c r="C137" s="164" t="s">
        <v>1642</v>
      </c>
      <c r="D137" s="164" t="s">
        <v>327</v>
      </c>
      <c r="E137" s="165" t="s">
        <v>2094</v>
      </c>
      <c r="F137" s="166" t="s">
        <v>2095</v>
      </c>
      <c r="G137" s="167" t="s">
        <v>330</v>
      </c>
      <c r="H137" s="168">
        <v>100</v>
      </c>
      <c r="I137" s="7"/>
      <c r="J137" s="169">
        <f t="shared" si="0"/>
        <v>0</v>
      </c>
      <c r="K137" s="166" t="s">
        <v>1</v>
      </c>
      <c r="L137" s="170"/>
      <c r="M137" s="171" t="s">
        <v>1</v>
      </c>
      <c r="N137" s="172" t="s">
        <v>42</v>
      </c>
      <c r="P137" s="145">
        <f t="shared" si="1"/>
        <v>0</v>
      </c>
      <c r="Q137" s="145">
        <v>0</v>
      </c>
      <c r="R137" s="145">
        <f t="shared" si="2"/>
        <v>0</v>
      </c>
      <c r="S137" s="145">
        <v>0</v>
      </c>
      <c r="T137" s="146">
        <f t="shared" si="3"/>
        <v>0</v>
      </c>
      <c r="AR137" s="147" t="s">
        <v>259</v>
      </c>
      <c r="AT137" s="147" t="s">
        <v>327</v>
      </c>
      <c r="AU137" s="147" t="s">
        <v>88</v>
      </c>
      <c r="AY137" s="12" t="s">
        <v>236</v>
      </c>
      <c r="BE137" s="148">
        <f t="shared" si="4"/>
        <v>0</v>
      </c>
      <c r="BF137" s="148">
        <f t="shared" si="5"/>
        <v>0</v>
      </c>
      <c r="BG137" s="148">
        <f t="shared" si="6"/>
        <v>0</v>
      </c>
      <c r="BH137" s="148">
        <f t="shared" si="7"/>
        <v>0</v>
      </c>
      <c r="BI137" s="148">
        <f t="shared" si="8"/>
        <v>0</v>
      </c>
      <c r="BJ137" s="12" t="s">
        <v>8</v>
      </c>
      <c r="BK137" s="148">
        <f t="shared" si="9"/>
        <v>0</v>
      </c>
      <c r="BL137" s="12" t="s">
        <v>91</v>
      </c>
      <c r="BM137" s="147" t="s">
        <v>1645</v>
      </c>
    </row>
    <row r="138" spans="2:65" s="126" customFormat="1" ht="20.85" customHeight="1" x14ac:dyDescent="0.2">
      <c r="B138" s="125"/>
      <c r="D138" s="127" t="s">
        <v>76</v>
      </c>
      <c r="E138" s="135" t="s">
        <v>1614</v>
      </c>
      <c r="F138" s="135" t="s">
        <v>2096</v>
      </c>
      <c r="I138" s="3"/>
      <c r="J138" s="136">
        <f>BK138</f>
        <v>0</v>
      </c>
      <c r="L138" s="125"/>
      <c r="M138" s="130"/>
      <c r="P138" s="131">
        <f>SUM(P139:P148)</f>
        <v>0</v>
      </c>
      <c r="R138" s="131">
        <f>SUM(R139:R148)</f>
        <v>0</v>
      </c>
      <c r="T138" s="132">
        <f>SUM(T139:T148)</f>
        <v>0</v>
      </c>
      <c r="AR138" s="127" t="s">
        <v>8</v>
      </c>
      <c r="AT138" s="133" t="s">
        <v>76</v>
      </c>
      <c r="AU138" s="133" t="s">
        <v>85</v>
      </c>
      <c r="AY138" s="127" t="s">
        <v>236</v>
      </c>
      <c r="BK138" s="134">
        <f>SUM(BK139:BK148)</f>
        <v>0</v>
      </c>
    </row>
    <row r="139" spans="2:65" s="25" customFormat="1" ht="37.9" customHeight="1" x14ac:dyDescent="0.2">
      <c r="B139" s="24"/>
      <c r="C139" s="164" t="s">
        <v>1629</v>
      </c>
      <c r="D139" s="164" t="s">
        <v>327</v>
      </c>
      <c r="E139" s="165" t="s">
        <v>2097</v>
      </c>
      <c r="F139" s="166" t="s">
        <v>2098</v>
      </c>
      <c r="G139" s="167" t="s">
        <v>1</v>
      </c>
      <c r="H139" s="168">
        <v>1</v>
      </c>
      <c r="I139" s="7"/>
      <c r="J139" s="169">
        <f t="shared" ref="J139:J148" si="10">ROUND(I139*H139,0)</f>
        <v>0</v>
      </c>
      <c r="K139" s="166" t="s">
        <v>1</v>
      </c>
      <c r="L139" s="170"/>
      <c r="M139" s="171" t="s">
        <v>1</v>
      </c>
      <c r="N139" s="172" t="s">
        <v>42</v>
      </c>
      <c r="P139" s="145">
        <f t="shared" ref="P139:P148" si="11">O139*H139</f>
        <v>0</v>
      </c>
      <c r="Q139" s="145">
        <v>0</v>
      </c>
      <c r="R139" s="145">
        <f t="shared" ref="R139:R148" si="12">Q139*H139</f>
        <v>0</v>
      </c>
      <c r="S139" s="145">
        <v>0</v>
      </c>
      <c r="T139" s="146">
        <f t="shared" ref="T139:T148" si="13">S139*H139</f>
        <v>0</v>
      </c>
      <c r="AR139" s="147" t="s">
        <v>259</v>
      </c>
      <c r="AT139" s="147" t="s">
        <v>327</v>
      </c>
      <c r="AU139" s="147" t="s">
        <v>88</v>
      </c>
      <c r="AY139" s="12" t="s">
        <v>236</v>
      </c>
      <c r="BE139" s="148">
        <f t="shared" ref="BE139:BE148" si="14">IF(N139="základní",J139,0)</f>
        <v>0</v>
      </c>
      <c r="BF139" s="148">
        <f t="shared" ref="BF139:BF148" si="15">IF(N139="snížená",J139,0)</f>
        <v>0</v>
      </c>
      <c r="BG139" s="148">
        <f t="shared" ref="BG139:BG148" si="16">IF(N139="zákl. přenesená",J139,0)</f>
        <v>0</v>
      </c>
      <c r="BH139" s="148">
        <f t="shared" ref="BH139:BH148" si="17">IF(N139="sníž. přenesená",J139,0)</f>
        <v>0</v>
      </c>
      <c r="BI139" s="148">
        <f t="shared" ref="BI139:BI148" si="18">IF(N139="nulová",J139,0)</f>
        <v>0</v>
      </c>
      <c r="BJ139" s="12" t="s">
        <v>8</v>
      </c>
      <c r="BK139" s="148">
        <f t="shared" ref="BK139:BK148" si="19">ROUND(I139*H139,0)</f>
        <v>0</v>
      </c>
      <c r="BL139" s="12" t="s">
        <v>91</v>
      </c>
      <c r="BM139" s="147" t="s">
        <v>281</v>
      </c>
    </row>
    <row r="140" spans="2:65" s="25" customFormat="1" ht="33" customHeight="1" x14ac:dyDescent="0.2">
      <c r="B140" s="24"/>
      <c r="C140" s="164" t="s">
        <v>1650</v>
      </c>
      <c r="D140" s="164" t="s">
        <v>327</v>
      </c>
      <c r="E140" s="165" t="s">
        <v>2099</v>
      </c>
      <c r="F140" s="166" t="s">
        <v>2100</v>
      </c>
      <c r="G140" s="167" t="s">
        <v>487</v>
      </c>
      <c r="H140" s="168">
        <v>3</v>
      </c>
      <c r="I140" s="7"/>
      <c r="J140" s="169">
        <f t="shared" si="10"/>
        <v>0</v>
      </c>
      <c r="K140" s="166" t="s">
        <v>1</v>
      </c>
      <c r="L140" s="170"/>
      <c r="M140" s="171" t="s">
        <v>1</v>
      </c>
      <c r="N140" s="172" t="s">
        <v>42</v>
      </c>
      <c r="P140" s="145">
        <f t="shared" si="11"/>
        <v>0</v>
      </c>
      <c r="Q140" s="145">
        <v>0</v>
      </c>
      <c r="R140" s="145">
        <f t="shared" si="12"/>
        <v>0</v>
      </c>
      <c r="S140" s="145">
        <v>0</v>
      </c>
      <c r="T140" s="146">
        <f t="shared" si="13"/>
        <v>0</v>
      </c>
      <c r="AR140" s="147" t="s">
        <v>259</v>
      </c>
      <c r="AT140" s="147" t="s">
        <v>327</v>
      </c>
      <c r="AU140" s="147" t="s">
        <v>88</v>
      </c>
      <c r="AY140" s="12" t="s">
        <v>236</v>
      </c>
      <c r="BE140" s="148">
        <f t="shared" si="14"/>
        <v>0</v>
      </c>
      <c r="BF140" s="148">
        <f t="shared" si="15"/>
        <v>0</v>
      </c>
      <c r="BG140" s="148">
        <f t="shared" si="16"/>
        <v>0</v>
      </c>
      <c r="BH140" s="148">
        <f t="shared" si="17"/>
        <v>0</v>
      </c>
      <c r="BI140" s="148">
        <f t="shared" si="18"/>
        <v>0</v>
      </c>
      <c r="BJ140" s="12" t="s">
        <v>8</v>
      </c>
      <c r="BK140" s="148">
        <f t="shared" si="19"/>
        <v>0</v>
      </c>
      <c r="BL140" s="12" t="s">
        <v>91</v>
      </c>
      <c r="BM140" s="147" t="s">
        <v>297</v>
      </c>
    </row>
    <row r="141" spans="2:65" s="25" customFormat="1" ht="33" customHeight="1" x14ac:dyDescent="0.2">
      <c r="B141" s="24"/>
      <c r="C141" s="164" t="s">
        <v>1632</v>
      </c>
      <c r="D141" s="164" t="s">
        <v>327</v>
      </c>
      <c r="E141" s="165" t="s">
        <v>2101</v>
      </c>
      <c r="F141" s="166" t="s">
        <v>2102</v>
      </c>
      <c r="G141" s="167" t="s">
        <v>487</v>
      </c>
      <c r="H141" s="168">
        <v>4</v>
      </c>
      <c r="I141" s="7"/>
      <c r="J141" s="169">
        <f t="shared" si="10"/>
        <v>0</v>
      </c>
      <c r="K141" s="166" t="s">
        <v>1</v>
      </c>
      <c r="L141" s="170"/>
      <c r="M141" s="171" t="s">
        <v>1</v>
      </c>
      <c r="N141" s="172" t="s">
        <v>42</v>
      </c>
      <c r="P141" s="145">
        <f t="shared" si="11"/>
        <v>0</v>
      </c>
      <c r="Q141" s="145">
        <v>0</v>
      </c>
      <c r="R141" s="145">
        <f t="shared" si="12"/>
        <v>0</v>
      </c>
      <c r="S141" s="145">
        <v>0</v>
      </c>
      <c r="T141" s="146">
        <f t="shared" si="13"/>
        <v>0</v>
      </c>
      <c r="AR141" s="147" t="s">
        <v>259</v>
      </c>
      <c r="AT141" s="147" t="s">
        <v>327</v>
      </c>
      <c r="AU141" s="147" t="s">
        <v>88</v>
      </c>
      <c r="AY141" s="12" t="s">
        <v>236</v>
      </c>
      <c r="BE141" s="148">
        <f t="shared" si="14"/>
        <v>0</v>
      </c>
      <c r="BF141" s="148">
        <f t="shared" si="15"/>
        <v>0</v>
      </c>
      <c r="BG141" s="148">
        <f t="shared" si="16"/>
        <v>0</v>
      </c>
      <c r="BH141" s="148">
        <f t="shared" si="17"/>
        <v>0</v>
      </c>
      <c r="BI141" s="148">
        <f t="shared" si="18"/>
        <v>0</v>
      </c>
      <c r="BJ141" s="12" t="s">
        <v>8</v>
      </c>
      <c r="BK141" s="148">
        <f t="shared" si="19"/>
        <v>0</v>
      </c>
      <c r="BL141" s="12" t="s">
        <v>91</v>
      </c>
      <c r="BM141" s="147" t="s">
        <v>1655</v>
      </c>
    </row>
    <row r="142" spans="2:65" s="25" customFormat="1" ht="37.9" customHeight="1" x14ac:dyDescent="0.2">
      <c r="B142" s="24"/>
      <c r="C142" s="164" t="s">
        <v>9</v>
      </c>
      <c r="D142" s="164" t="s">
        <v>327</v>
      </c>
      <c r="E142" s="165" t="s">
        <v>2103</v>
      </c>
      <c r="F142" s="166" t="s">
        <v>2104</v>
      </c>
      <c r="G142" s="167" t="s">
        <v>487</v>
      </c>
      <c r="H142" s="168">
        <v>1</v>
      </c>
      <c r="I142" s="7"/>
      <c r="J142" s="169">
        <f t="shared" si="10"/>
        <v>0</v>
      </c>
      <c r="K142" s="166" t="s">
        <v>1</v>
      </c>
      <c r="L142" s="170"/>
      <c r="M142" s="171" t="s">
        <v>1</v>
      </c>
      <c r="N142" s="172" t="s">
        <v>42</v>
      </c>
      <c r="P142" s="145">
        <f t="shared" si="11"/>
        <v>0</v>
      </c>
      <c r="Q142" s="145">
        <v>0</v>
      </c>
      <c r="R142" s="145">
        <f t="shared" si="12"/>
        <v>0</v>
      </c>
      <c r="S142" s="145">
        <v>0</v>
      </c>
      <c r="T142" s="146">
        <f t="shared" si="13"/>
        <v>0</v>
      </c>
      <c r="AR142" s="147" t="s">
        <v>259</v>
      </c>
      <c r="AT142" s="147" t="s">
        <v>327</v>
      </c>
      <c r="AU142" s="147" t="s">
        <v>88</v>
      </c>
      <c r="AY142" s="12" t="s">
        <v>236</v>
      </c>
      <c r="BE142" s="148">
        <f t="shared" si="14"/>
        <v>0</v>
      </c>
      <c r="BF142" s="148">
        <f t="shared" si="15"/>
        <v>0</v>
      </c>
      <c r="BG142" s="148">
        <f t="shared" si="16"/>
        <v>0</v>
      </c>
      <c r="BH142" s="148">
        <f t="shared" si="17"/>
        <v>0</v>
      </c>
      <c r="BI142" s="148">
        <f t="shared" si="18"/>
        <v>0</v>
      </c>
      <c r="BJ142" s="12" t="s">
        <v>8</v>
      </c>
      <c r="BK142" s="148">
        <f t="shared" si="19"/>
        <v>0</v>
      </c>
      <c r="BL142" s="12" t="s">
        <v>91</v>
      </c>
      <c r="BM142" s="147" t="s">
        <v>1658</v>
      </c>
    </row>
    <row r="143" spans="2:65" s="25" customFormat="1" ht="24.2" customHeight="1" x14ac:dyDescent="0.2">
      <c r="B143" s="24"/>
      <c r="C143" s="164" t="s">
        <v>834</v>
      </c>
      <c r="D143" s="164" t="s">
        <v>327</v>
      </c>
      <c r="E143" s="165" t="s">
        <v>2105</v>
      </c>
      <c r="F143" s="166" t="s">
        <v>2106</v>
      </c>
      <c r="G143" s="167" t="s">
        <v>487</v>
      </c>
      <c r="H143" s="168">
        <v>1</v>
      </c>
      <c r="I143" s="7"/>
      <c r="J143" s="169">
        <f t="shared" si="10"/>
        <v>0</v>
      </c>
      <c r="K143" s="166" t="s">
        <v>1</v>
      </c>
      <c r="L143" s="170"/>
      <c r="M143" s="171" t="s">
        <v>1</v>
      </c>
      <c r="N143" s="172" t="s">
        <v>42</v>
      </c>
      <c r="P143" s="145">
        <f t="shared" si="11"/>
        <v>0</v>
      </c>
      <c r="Q143" s="145">
        <v>0</v>
      </c>
      <c r="R143" s="145">
        <f t="shared" si="12"/>
        <v>0</v>
      </c>
      <c r="S143" s="145">
        <v>0</v>
      </c>
      <c r="T143" s="146">
        <f t="shared" si="13"/>
        <v>0</v>
      </c>
      <c r="AR143" s="147" t="s">
        <v>259</v>
      </c>
      <c r="AT143" s="147" t="s">
        <v>327</v>
      </c>
      <c r="AU143" s="147" t="s">
        <v>88</v>
      </c>
      <c r="AY143" s="12" t="s">
        <v>236</v>
      </c>
      <c r="BE143" s="148">
        <f t="shared" si="14"/>
        <v>0</v>
      </c>
      <c r="BF143" s="148">
        <f t="shared" si="15"/>
        <v>0</v>
      </c>
      <c r="BG143" s="148">
        <f t="shared" si="16"/>
        <v>0</v>
      </c>
      <c r="BH143" s="148">
        <f t="shared" si="17"/>
        <v>0</v>
      </c>
      <c r="BI143" s="148">
        <f t="shared" si="18"/>
        <v>0</v>
      </c>
      <c r="BJ143" s="12" t="s">
        <v>8</v>
      </c>
      <c r="BK143" s="148">
        <f t="shared" si="19"/>
        <v>0</v>
      </c>
      <c r="BL143" s="12" t="s">
        <v>91</v>
      </c>
      <c r="BM143" s="147" t="s">
        <v>851</v>
      </c>
    </row>
    <row r="144" spans="2:65" s="25" customFormat="1" ht="16.5" customHeight="1" x14ac:dyDescent="0.2">
      <c r="B144" s="24"/>
      <c r="C144" s="164" t="s">
        <v>1661</v>
      </c>
      <c r="D144" s="164" t="s">
        <v>327</v>
      </c>
      <c r="E144" s="165" t="s">
        <v>2107</v>
      </c>
      <c r="F144" s="166" t="s">
        <v>2108</v>
      </c>
      <c r="G144" s="167" t="s">
        <v>487</v>
      </c>
      <c r="H144" s="168">
        <v>1</v>
      </c>
      <c r="I144" s="7"/>
      <c r="J144" s="169">
        <f t="shared" si="10"/>
        <v>0</v>
      </c>
      <c r="K144" s="166" t="s">
        <v>1</v>
      </c>
      <c r="L144" s="170"/>
      <c r="M144" s="171" t="s">
        <v>1</v>
      </c>
      <c r="N144" s="172" t="s">
        <v>42</v>
      </c>
      <c r="P144" s="145">
        <f t="shared" si="11"/>
        <v>0</v>
      </c>
      <c r="Q144" s="145">
        <v>0</v>
      </c>
      <c r="R144" s="145">
        <f t="shared" si="12"/>
        <v>0</v>
      </c>
      <c r="S144" s="145">
        <v>0</v>
      </c>
      <c r="T144" s="146">
        <f t="shared" si="13"/>
        <v>0</v>
      </c>
      <c r="AR144" s="147" t="s">
        <v>259</v>
      </c>
      <c r="AT144" s="147" t="s">
        <v>327</v>
      </c>
      <c r="AU144" s="147" t="s">
        <v>88</v>
      </c>
      <c r="AY144" s="12" t="s">
        <v>236</v>
      </c>
      <c r="BE144" s="148">
        <f t="shared" si="14"/>
        <v>0</v>
      </c>
      <c r="BF144" s="148">
        <f t="shared" si="15"/>
        <v>0</v>
      </c>
      <c r="BG144" s="148">
        <f t="shared" si="16"/>
        <v>0</v>
      </c>
      <c r="BH144" s="148">
        <f t="shared" si="17"/>
        <v>0</v>
      </c>
      <c r="BI144" s="148">
        <f t="shared" si="18"/>
        <v>0</v>
      </c>
      <c r="BJ144" s="12" t="s">
        <v>8</v>
      </c>
      <c r="BK144" s="148">
        <f t="shared" si="19"/>
        <v>0</v>
      </c>
      <c r="BL144" s="12" t="s">
        <v>91</v>
      </c>
      <c r="BM144" s="147" t="s">
        <v>309</v>
      </c>
    </row>
    <row r="145" spans="2:65" s="25" customFormat="1" ht="37.9" customHeight="1" x14ac:dyDescent="0.2">
      <c r="B145" s="24"/>
      <c r="C145" s="164" t="s">
        <v>1639</v>
      </c>
      <c r="D145" s="164" t="s">
        <v>327</v>
      </c>
      <c r="E145" s="165" t="s">
        <v>2109</v>
      </c>
      <c r="F145" s="166" t="s">
        <v>2110</v>
      </c>
      <c r="G145" s="167" t="s">
        <v>487</v>
      </c>
      <c r="H145" s="168">
        <v>1</v>
      </c>
      <c r="I145" s="7"/>
      <c r="J145" s="169">
        <f t="shared" si="10"/>
        <v>0</v>
      </c>
      <c r="K145" s="166" t="s">
        <v>1</v>
      </c>
      <c r="L145" s="170"/>
      <c r="M145" s="171" t="s">
        <v>1</v>
      </c>
      <c r="N145" s="172" t="s">
        <v>42</v>
      </c>
      <c r="P145" s="145">
        <f t="shared" si="11"/>
        <v>0</v>
      </c>
      <c r="Q145" s="145">
        <v>0</v>
      </c>
      <c r="R145" s="145">
        <f t="shared" si="12"/>
        <v>0</v>
      </c>
      <c r="S145" s="145">
        <v>0</v>
      </c>
      <c r="T145" s="146">
        <f t="shared" si="13"/>
        <v>0</v>
      </c>
      <c r="AR145" s="147" t="s">
        <v>259</v>
      </c>
      <c r="AT145" s="147" t="s">
        <v>327</v>
      </c>
      <c r="AU145" s="147" t="s">
        <v>88</v>
      </c>
      <c r="AY145" s="12" t="s">
        <v>236</v>
      </c>
      <c r="BE145" s="148">
        <f t="shared" si="14"/>
        <v>0</v>
      </c>
      <c r="BF145" s="148">
        <f t="shared" si="15"/>
        <v>0</v>
      </c>
      <c r="BG145" s="148">
        <f t="shared" si="16"/>
        <v>0</v>
      </c>
      <c r="BH145" s="148">
        <f t="shared" si="17"/>
        <v>0</v>
      </c>
      <c r="BI145" s="148">
        <f t="shared" si="18"/>
        <v>0</v>
      </c>
      <c r="BJ145" s="12" t="s">
        <v>8</v>
      </c>
      <c r="BK145" s="148">
        <f t="shared" si="19"/>
        <v>0</v>
      </c>
      <c r="BL145" s="12" t="s">
        <v>91</v>
      </c>
      <c r="BM145" s="147" t="s">
        <v>320</v>
      </c>
    </row>
    <row r="146" spans="2:65" s="25" customFormat="1" ht="33" customHeight="1" x14ac:dyDescent="0.2">
      <c r="B146" s="24"/>
      <c r="C146" s="164" t="s">
        <v>1664</v>
      </c>
      <c r="D146" s="164" t="s">
        <v>327</v>
      </c>
      <c r="E146" s="165" t="s">
        <v>2111</v>
      </c>
      <c r="F146" s="166" t="s">
        <v>2112</v>
      </c>
      <c r="G146" s="167" t="s">
        <v>487</v>
      </c>
      <c r="H146" s="168">
        <v>6</v>
      </c>
      <c r="I146" s="7"/>
      <c r="J146" s="169">
        <f t="shared" si="10"/>
        <v>0</v>
      </c>
      <c r="K146" s="166" t="s">
        <v>1</v>
      </c>
      <c r="L146" s="170"/>
      <c r="M146" s="171" t="s">
        <v>1</v>
      </c>
      <c r="N146" s="172" t="s">
        <v>42</v>
      </c>
      <c r="P146" s="145">
        <f t="shared" si="11"/>
        <v>0</v>
      </c>
      <c r="Q146" s="145">
        <v>0</v>
      </c>
      <c r="R146" s="145">
        <f t="shared" si="12"/>
        <v>0</v>
      </c>
      <c r="S146" s="145">
        <v>0</v>
      </c>
      <c r="T146" s="146">
        <f t="shared" si="13"/>
        <v>0</v>
      </c>
      <c r="AR146" s="147" t="s">
        <v>259</v>
      </c>
      <c r="AT146" s="147" t="s">
        <v>327</v>
      </c>
      <c r="AU146" s="147" t="s">
        <v>88</v>
      </c>
      <c r="AY146" s="12" t="s">
        <v>236</v>
      </c>
      <c r="BE146" s="148">
        <f t="shared" si="14"/>
        <v>0</v>
      </c>
      <c r="BF146" s="148">
        <f t="shared" si="15"/>
        <v>0</v>
      </c>
      <c r="BG146" s="148">
        <f t="shared" si="16"/>
        <v>0</v>
      </c>
      <c r="BH146" s="148">
        <f t="shared" si="17"/>
        <v>0</v>
      </c>
      <c r="BI146" s="148">
        <f t="shared" si="18"/>
        <v>0</v>
      </c>
      <c r="BJ146" s="12" t="s">
        <v>8</v>
      </c>
      <c r="BK146" s="148">
        <f t="shared" si="19"/>
        <v>0</v>
      </c>
      <c r="BL146" s="12" t="s">
        <v>91</v>
      </c>
      <c r="BM146" s="147" t="s">
        <v>333</v>
      </c>
    </row>
    <row r="147" spans="2:65" s="25" customFormat="1" ht="33" customHeight="1" x14ac:dyDescent="0.2">
      <c r="B147" s="24"/>
      <c r="C147" s="164" t="s">
        <v>273</v>
      </c>
      <c r="D147" s="164" t="s">
        <v>327</v>
      </c>
      <c r="E147" s="165" t="s">
        <v>2113</v>
      </c>
      <c r="F147" s="166" t="s">
        <v>2114</v>
      </c>
      <c r="G147" s="167" t="s">
        <v>487</v>
      </c>
      <c r="H147" s="168">
        <v>2</v>
      </c>
      <c r="I147" s="7"/>
      <c r="J147" s="169">
        <f t="shared" si="10"/>
        <v>0</v>
      </c>
      <c r="K147" s="166" t="s">
        <v>1</v>
      </c>
      <c r="L147" s="170"/>
      <c r="M147" s="171" t="s">
        <v>1</v>
      </c>
      <c r="N147" s="172" t="s">
        <v>42</v>
      </c>
      <c r="P147" s="145">
        <f t="shared" si="11"/>
        <v>0</v>
      </c>
      <c r="Q147" s="145">
        <v>0</v>
      </c>
      <c r="R147" s="145">
        <f t="shared" si="12"/>
        <v>0</v>
      </c>
      <c r="S147" s="145">
        <v>0</v>
      </c>
      <c r="T147" s="146">
        <f t="shared" si="13"/>
        <v>0</v>
      </c>
      <c r="AR147" s="147" t="s">
        <v>259</v>
      </c>
      <c r="AT147" s="147" t="s">
        <v>327</v>
      </c>
      <c r="AU147" s="147" t="s">
        <v>88</v>
      </c>
      <c r="AY147" s="12" t="s">
        <v>236</v>
      </c>
      <c r="BE147" s="148">
        <f t="shared" si="14"/>
        <v>0</v>
      </c>
      <c r="BF147" s="148">
        <f t="shared" si="15"/>
        <v>0</v>
      </c>
      <c r="BG147" s="148">
        <f t="shared" si="16"/>
        <v>0</v>
      </c>
      <c r="BH147" s="148">
        <f t="shared" si="17"/>
        <v>0</v>
      </c>
      <c r="BI147" s="148">
        <f t="shared" si="18"/>
        <v>0</v>
      </c>
      <c r="BJ147" s="12" t="s">
        <v>8</v>
      </c>
      <c r="BK147" s="148">
        <f t="shared" si="19"/>
        <v>0</v>
      </c>
      <c r="BL147" s="12" t="s">
        <v>91</v>
      </c>
      <c r="BM147" s="147" t="s">
        <v>1669</v>
      </c>
    </row>
    <row r="148" spans="2:65" s="25" customFormat="1" ht="16.5" customHeight="1" x14ac:dyDescent="0.2">
      <c r="B148" s="24"/>
      <c r="C148" s="164" t="s">
        <v>7</v>
      </c>
      <c r="D148" s="164" t="s">
        <v>327</v>
      </c>
      <c r="E148" s="165" t="s">
        <v>2115</v>
      </c>
      <c r="F148" s="166" t="s">
        <v>2095</v>
      </c>
      <c r="G148" s="167" t="s">
        <v>330</v>
      </c>
      <c r="H148" s="168">
        <v>20</v>
      </c>
      <c r="I148" s="7"/>
      <c r="J148" s="169">
        <f t="shared" si="10"/>
        <v>0</v>
      </c>
      <c r="K148" s="166" t="s">
        <v>1</v>
      </c>
      <c r="L148" s="170"/>
      <c r="M148" s="171" t="s">
        <v>1</v>
      </c>
      <c r="N148" s="172" t="s">
        <v>42</v>
      </c>
      <c r="P148" s="145">
        <f t="shared" si="11"/>
        <v>0</v>
      </c>
      <c r="Q148" s="145">
        <v>0</v>
      </c>
      <c r="R148" s="145">
        <f t="shared" si="12"/>
        <v>0</v>
      </c>
      <c r="S148" s="145">
        <v>0</v>
      </c>
      <c r="T148" s="146">
        <f t="shared" si="13"/>
        <v>0</v>
      </c>
      <c r="AR148" s="147" t="s">
        <v>259</v>
      </c>
      <c r="AT148" s="147" t="s">
        <v>327</v>
      </c>
      <c r="AU148" s="147" t="s">
        <v>88</v>
      </c>
      <c r="AY148" s="12" t="s">
        <v>236</v>
      </c>
      <c r="BE148" s="148">
        <f t="shared" si="14"/>
        <v>0</v>
      </c>
      <c r="BF148" s="148">
        <f t="shared" si="15"/>
        <v>0</v>
      </c>
      <c r="BG148" s="148">
        <f t="shared" si="16"/>
        <v>0</v>
      </c>
      <c r="BH148" s="148">
        <f t="shared" si="17"/>
        <v>0</v>
      </c>
      <c r="BI148" s="148">
        <f t="shared" si="18"/>
        <v>0</v>
      </c>
      <c r="BJ148" s="12" t="s">
        <v>8</v>
      </c>
      <c r="BK148" s="148">
        <f t="shared" si="19"/>
        <v>0</v>
      </c>
      <c r="BL148" s="12" t="s">
        <v>91</v>
      </c>
      <c r="BM148" s="147" t="s">
        <v>1672</v>
      </c>
    </row>
    <row r="149" spans="2:65" s="126" customFormat="1" ht="20.85" customHeight="1" x14ac:dyDescent="0.2">
      <c r="B149" s="125"/>
      <c r="D149" s="127" t="s">
        <v>76</v>
      </c>
      <c r="E149" s="135" t="s">
        <v>1633</v>
      </c>
      <c r="F149" s="135" t="s">
        <v>2116</v>
      </c>
      <c r="I149" s="3"/>
      <c r="J149" s="136">
        <f>BK149</f>
        <v>0</v>
      </c>
      <c r="L149" s="125"/>
      <c r="M149" s="130"/>
      <c r="P149" s="131">
        <v>0</v>
      </c>
      <c r="R149" s="131">
        <v>0</v>
      </c>
      <c r="T149" s="132">
        <v>0</v>
      </c>
      <c r="AR149" s="127" t="s">
        <v>8</v>
      </c>
      <c r="AT149" s="133" t="s">
        <v>76</v>
      </c>
      <c r="AU149" s="133" t="s">
        <v>85</v>
      </c>
      <c r="AY149" s="127" t="s">
        <v>236</v>
      </c>
      <c r="BK149" s="134">
        <v>0</v>
      </c>
    </row>
    <row r="150" spans="2:65" s="126" customFormat="1" ht="20.85" customHeight="1" x14ac:dyDescent="0.2">
      <c r="B150" s="125"/>
      <c r="D150" s="127" t="s">
        <v>76</v>
      </c>
      <c r="E150" s="135" t="s">
        <v>1648</v>
      </c>
      <c r="F150" s="135" t="s">
        <v>2117</v>
      </c>
      <c r="I150" s="3"/>
      <c r="J150" s="136">
        <f>BK150</f>
        <v>0</v>
      </c>
      <c r="L150" s="125"/>
      <c r="M150" s="130"/>
      <c r="P150" s="131">
        <f>SUM(P151:P164)</f>
        <v>0</v>
      </c>
      <c r="R150" s="131">
        <f>SUM(R151:R164)</f>
        <v>0</v>
      </c>
      <c r="T150" s="132">
        <f>SUM(T151:T164)</f>
        <v>0</v>
      </c>
      <c r="AR150" s="127" t="s">
        <v>8</v>
      </c>
      <c r="AT150" s="133" t="s">
        <v>76</v>
      </c>
      <c r="AU150" s="133" t="s">
        <v>85</v>
      </c>
      <c r="AY150" s="127" t="s">
        <v>236</v>
      </c>
      <c r="BK150" s="134">
        <f>SUM(BK151:BK164)</f>
        <v>0</v>
      </c>
    </row>
    <row r="151" spans="2:65" s="25" customFormat="1" ht="16.5" customHeight="1" x14ac:dyDescent="0.2">
      <c r="B151" s="24"/>
      <c r="C151" s="164" t="s">
        <v>1645</v>
      </c>
      <c r="D151" s="164" t="s">
        <v>327</v>
      </c>
      <c r="E151" s="165" t="s">
        <v>2118</v>
      </c>
      <c r="F151" s="166" t="s">
        <v>2119</v>
      </c>
      <c r="G151" s="167" t="s">
        <v>1882</v>
      </c>
      <c r="H151" s="168">
        <v>1</v>
      </c>
      <c r="I151" s="7"/>
      <c r="J151" s="169">
        <f t="shared" ref="J151:J164" si="20">ROUND(I151*H151,0)</f>
        <v>0</v>
      </c>
      <c r="K151" s="166" t="s">
        <v>1</v>
      </c>
      <c r="L151" s="170"/>
      <c r="M151" s="171" t="s">
        <v>1</v>
      </c>
      <c r="N151" s="172" t="s">
        <v>42</v>
      </c>
      <c r="P151" s="145">
        <f t="shared" ref="P151:P164" si="21">O151*H151</f>
        <v>0</v>
      </c>
      <c r="Q151" s="145">
        <v>0</v>
      </c>
      <c r="R151" s="145">
        <f t="shared" ref="R151:R164" si="22">Q151*H151</f>
        <v>0</v>
      </c>
      <c r="S151" s="145">
        <v>0</v>
      </c>
      <c r="T151" s="146">
        <f t="shared" ref="T151:T164" si="23">S151*H151</f>
        <v>0</v>
      </c>
      <c r="AR151" s="147" t="s">
        <v>259</v>
      </c>
      <c r="AT151" s="147" t="s">
        <v>327</v>
      </c>
      <c r="AU151" s="147" t="s">
        <v>88</v>
      </c>
      <c r="AY151" s="12" t="s">
        <v>236</v>
      </c>
      <c r="BE151" s="148">
        <f t="shared" ref="BE151:BE164" si="24">IF(N151="základní",J151,0)</f>
        <v>0</v>
      </c>
      <c r="BF151" s="148">
        <f t="shared" ref="BF151:BF164" si="25">IF(N151="snížená",J151,0)</f>
        <v>0</v>
      </c>
      <c r="BG151" s="148">
        <f t="shared" ref="BG151:BG164" si="26">IF(N151="zákl. přenesená",J151,0)</f>
        <v>0</v>
      </c>
      <c r="BH151" s="148">
        <f t="shared" ref="BH151:BH164" si="27">IF(N151="sníž. přenesená",J151,0)</f>
        <v>0</v>
      </c>
      <c r="BI151" s="148">
        <f t="shared" ref="BI151:BI164" si="28">IF(N151="nulová",J151,0)</f>
        <v>0</v>
      </c>
      <c r="BJ151" s="12" t="s">
        <v>8</v>
      </c>
      <c r="BK151" s="148">
        <f t="shared" ref="BK151:BK164" si="29">ROUND(I151*H151,0)</f>
        <v>0</v>
      </c>
      <c r="BL151" s="12" t="s">
        <v>91</v>
      </c>
      <c r="BM151" s="147" t="s">
        <v>344</v>
      </c>
    </row>
    <row r="152" spans="2:65" s="25" customFormat="1" ht="16.5" customHeight="1" x14ac:dyDescent="0.2">
      <c r="B152" s="24"/>
      <c r="C152" s="164" t="s">
        <v>1677</v>
      </c>
      <c r="D152" s="164" t="s">
        <v>327</v>
      </c>
      <c r="E152" s="165" t="s">
        <v>2120</v>
      </c>
      <c r="F152" s="166" t="s">
        <v>2121</v>
      </c>
      <c r="G152" s="167" t="s">
        <v>1882</v>
      </c>
      <c r="H152" s="168">
        <v>1</v>
      </c>
      <c r="I152" s="7"/>
      <c r="J152" s="169">
        <f t="shared" si="20"/>
        <v>0</v>
      </c>
      <c r="K152" s="166" t="s">
        <v>1</v>
      </c>
      <c r="L152" s="170"/>
      <c r="M152" s="171" t="s">
        <v>1</v>
      </c>
      <c r="N152" s="172" t="s">
        <v>42</v>
      </c>
      <c r="P152" s="145">
        <f t="shared" si="21"/>
        <v>0</v>
      </c>
      <c r="Q152" s="145">
        <v>0</v>
      </c>
      <c r="R152" s="145">
        <f t="shared" si="22"/>
        <v>0</v>
      </c>
      <c r="S152" s="145">
        <v>0</v>
      </c>
      <c r="T152" s="146">
        <f t="shared" si="23"/>
        <v>0</v>
      </c>
      <c r="AR152" s="147" t="s">
        <v>259</v>
      </c>
      <c r="AT152" s="147" t="s">
        <v>327</v>
      </c>
      <c r="AU152" s="147" t="s">
        <v>88</v>
      </c>
      <c r="AY152" s="12" t="s">
        <v>236</v>
      </c>
      <c r="BE152" s="148">
        <f t="shared" si="24"/>
        <v>0</v>
      </c>
      <c r="BF152" s="148">
        <f t="shared" si="25"/>
        <v>0</v>
      </c>
      <c r="BG152" s="148">
        <f t="shared" si="26"/>
        <v>0</v>
      </c>
      <c r="BH152" s="148">
        <f t="shared" si="27"/>
        <v>0</v>
      </c>
      <c r="BI152" s="148">
        <f t="shared" si="28"/>
        <v>0</v>
      </c>
      <c r="BJ152" s="12" t="s">
        <v>8</v>
      </c>
      <c r="BK152" s="148">
        <f t="shared" si="29"/>
        <v>0</v>
      </c>
      <c r="BL152" s="12" t="s">
        <v>91</v>
      </c>
      <c r="BM152" s="147" t="s">
        <v>354</v>
      </c>
    </row>
    <row r="153" spans="2:65" s="25" customFormat="1" ht="16.5" customHeight="1" x14ac:dyDescent="0.2">
      <c r="B153" s="24"/>
      <c r="C153" s="164" t="s">
        <v>281</v>
      </c>
      <c r="D153" s="164" t="s">
        <v>327</v>
      </c>
      <c r="E153" s="165" t="s">
        <v>2122</v>
      </c>
      <c r="F153" s="166" t="s">
        <v>2123</v>
      </c>
      <c r="G153" s="167" t="s">
        <v>1882</v>
      </c>
      <c r="H153" s="168">
        <v>1</v>
      </c>
      <c r="I153" s="7"/>
      <c r="J153" s="169">
        <f t="shared" si="20"/>
        <v>0</v>
      </c>
      <c r="K153" s="166" t="s">
        <v>1</v>
      </c>
      <c r="L153" s="170"/>
      <c r="M153" s="171" t="s">
        <v>1</v>
      </c>
      <c r="N153" s="172" t="s">
        <v>42</v>
      </c>
      <c r="P153" s="145">
        <f t="shared" si="21"/>
        <v>0</v>
      </c>
      <c r="Q153" s="145">
        <v>0</v>
      </c>
      <c r="R153" s="145">
        <f t="shared" si="22"/>
        <v>0</v>
      </c>
      <c r="S153" s="145">
        <v>0</v>
      </c>
      <c r="T153" s="146">
        <f t="shared" si="23"/>
        <v>0</v>
      </c>
      <c r="AR153" s="147" t="s">
        <v>259</v>
      </c>
      <c r="AT153" s="147" t="s">
        <v>327</v>
      </c>
      <c r="AU153" s="147" t="s">
        <v>88</v>
      </c>
      <c r="AY153" s="12" t="s">
        <v>236</v>
      </c>
      <c r="BE153" s="148">
        <f t="shared" si="24"/>
        <v>0</v>
      </c>
      <c r="BF153" s="148">
        <f t="shared" si="25"/>
        <v>0</v>
      </c>
      <c r="BG153" s="148">
        <f t="shared" si="26"/>
        <v>0</v>
      </c>
      <c r="BH153" s="148">
        <f t="shared" si="27"/>
        <v>0</v>
      </c>
      <c r="BI153" s="148">
        <f t="shared" si="28"/>
        <v>0</v>
      </c>
      <c r="BJ153" s="12" t="s">
        <v>8</v>
      </c>
      <c r="BK153" s="148">
        <f t="shared" si="29"/>
        <v>0</v>
      </c>
      <c r="BL153" s="12" t="s">
        <v>91</v>
      </c>
      <c r="BM153" s="147" t="s">
        <v>372</v>
      </c>
    </row>
    <row r="154" spans="2:65" s="25" customFormat="1" ht="16.5" customHeight="1" x14ac:dyDescent="0.2">
      <c r="B154" s="24"/>
      <c r="C154" s="164" t="s">
        <v>289</v>
      </c>
      <c r="D154" s="164" t="s">
        <v>327</v>
      </c>
      <c r="E154" s="165" t="s">
        <v>2124</v>
      </c>
      <c r="F154" s="166" t="s">
        <v>2125</v>
      </c>
      <c r="G154" s="167" t="s">
        <v>1882</v>
      </c>
      <c r="H154" s="168">
        <v>1</v>
      </c>
      <c r="I154" s="7"/>
      <c r="J154" s="169">
        <f t="shared" si="20"/>
        <v>0</v>
      </c>
      <c r="K154" s="166" t="s">
        <v>1</v>
      </c>
      <c r="L154" s="170"/>
      <c r="M154" s="171" t="s">
        <v>1</v>
      </c>
      <c r="N154" s="172" t="s">
        <v>42</v>
      </c>
      <c r="P154" s="145">
        <f t="shared" si="21"/>
        <v>0</v>
      </c>
      <c r="Q154" s="145">
        <v>0</v>
      </c>
      <c r="R154" s="145">
        <f t="shared" si="22"/>
        <v>0</v>
      </c>
      <c r="S154" s="145">
        <v>0</v>
      </c>
      <c r="T154" s="146">
        <f t="shared" si="23"/>
        <v>0</v>
      </c>
      <c r="AR154" s="147" t="s">
        <v>259</v>
      </c>
      <c r="AT154" s="147" t="s">
        <v>327</v>
      </c>
      <c r="AU154" s="147" t="s">
        <v>88</v>
      </c>
      <c r="AY154" s="12" t="s">
        <v>236</v>
      </c>
      <c r="BE154" s="148">
        <f t="shared" si="24"/>
        <v>0</v>
      </c>
      <c r="BF154" s="148">
        <f t="shared" si="25"/>
        <v>0</v>
      </c>
      <c r="BG154" s="148">
        <f t="shared" si="26"/>
        <v>0</v>
      </c>
      <c r="BH154" s="148">
        <f t="shared" si="27"/>
        <v>0</v>
      </c>
      <c r="BI154" s="148">
        <f t="shared" si="28"/>
        <v>0</v>
      </c>
      <c r="BJ154" s="12" t="s">
        <v>8</v>
      </c>
      <c r="BK154" s="148">
        <f t="shared" si="29"/>
        <v>0</v>
      </c>
      <c r="BL154" s="12" t="s">
        <v>91</v>
      </c>
      <c r="BM154" s="147" t="s">
        <v>387</v>
      </c>
    </row>
    <row r="155" spans="2:65" s="25" customFormat="1" ht="16.5" customHeight="1" x14ac:dyDescent="0.2">
      <c r="B155" s="24"/>
      <c r="C155" s="164" t="s">
        <v>297</v>
      </c>
      <c r="D155" s="164" t="s">
        <v>327</v>
      </c>
      <c r="E155" s="165" t="s">
        <v>2126</v>
      </c>
      <c r="F155" s="166" t="s">
        <v>2127</v>
      </c>
      <c r="G155" s="167" t="s">
        <v>1882</v>
      </c>
      <c r="H155" s="168">
        <v>1</v>
      </c>
      <c r="I155" s="7"/>
      <c r="J155" s="169">
        <f t="shared" si="20"/>
        <v>0</v>
      </c>
      <c r="K155" s="166" t="s">
        <v>1</v>
      </c>
      <c r="L155" s="170"/>
      <c r="M155" s="171" t="s">
        <v>1</v>
      </c>
      <c r="N155" s="172" t="s">
        <v>42</v>
      </c>
      <c r="P155" s="145">
        <f t="shared" si="21"/>
        <v>0</v>
      </c>
      <c r="Q155" s="145">
        <v>0</v>
      </c>
      <c r="R155" s="145">
        <f t="shared" si="22"/>
        <v>0</v>
      </c>
      <c r="S155" s="145">
        <v>0</v>
      </c>
      <c r="T155" s="146">
        <f t="shared" si="23"/>
        <v>0</v>
      </c>
      <c r="AR155" s="147" t="s">
        <v>259</v>
      </c>
      <c r="AT155" s="147" t="s">
        <v>327</v>
      </c>
      <c r="AU155" s="147" t="s">
        <v>88</v>
      </c>
      <c r="AY155" s="12" t="s">
        <v>236</v>
      </c>
      <c r="BE155" s="148">
        <f t="shared" si="24"/>
        <v>0</v>
      </c>
      <c r="BF155" s="148">
        <f t="shared" si="25"/>
        <v>0</v>
      </c>
      <c r="BG155" s="148">
        <f t="shared" si="26"/>
        <v>0</v>
      </c>
      <c r="BH155" s="148">
        <f t="shared" si="27"/>
        <v>0</v>
      </c>
      <c r="BI155" s="148">
        <f t="shared" si="28"/>
        <v>0</v>
      </c>
      <c r="BJ155" s="12" t="s">
        <v>8</v>
      </c>
      <c r="BK155" s="148">
        <f t="shared" si="29"/>
        <v>0</v>
      </c>
      <c r="BL155" s="12" t="s">
        <v>91</v>
      </c>
      <c r="BM155" s="147" t="s">
        <v>1686</v>
      </c>
    </row>
    <row r="156" spans="2:65" s="25" customFormat="1" ht="16.5" customHeight="1" x14ac:dyDescent="0.2">
      <c r="B156" s="24"/>
      <c r="C156" s="164" t="s">
        <v>303</v>
      </c>
      <c r="D156" s="164" t="s">
        <v>327</v>
      </c>
      <c r="E156" s="165" t="s">
        <v>2128</v>
      </c>
      <c r="F156" s="166" t="s">
        <v>2129</v>
      </c>
      <c r="G156" s="167" t="s">
        <v>1882</v>
      </c>
      <c r="H156" s="168">
        <v>4</v>
      </c>
      <c r="I156" s="7"/>
      <c r="J156" s="169">
        <f t="shared" si="20"/>
        <v>0</v>
      </c>
      <c r="K156" s="166" t="s">
        <v>1</v>
      </c>
      <c r="L156" s="170"/>
      <c r="M156" s="171" t="s">
        <v>1</v>
      </c>
      <c r="N156" s="172" t="s">
        <v>42</v>
      </c>
      <c r="P156" s="145">
        <f t="shared" si="21"/>
        <v>0</v>
      </c>
      <c r="Q156" s="145">
        <v>0</v>
      </c>
      <c r="R156" s="145">
        <f t="shared" si="22"/>
        <v>0</v>
      </c>
      <c r="S156" s="145">
        <v>0</v>
      </c>
      <c r="T156" s="146">
        <f t="shared" si="23"/>
        <v>0</v>
      </c>
      <c r="AR156" s="147" t="s">
        <v>259</v>
      </c>
      <c r="AT156" s="147" t="s">
        <v>327</v>
      </c>
      <c r="AU156" s="147" t="s">
        <v>88</v>
      </c>
      <c r="AY156" s="12" t="s">
        <v>236</v>
      </c>
      <c r="BE156" s="148">
        <f t="shared" si="24"/>
        <v>0</v>
      </c>
      <c r="BF156" s="148">
        <f t="shared" si="25"/>
        <v>0</v>
      </c>
      <c r="BG156" s="148">
        <f t="shared" si="26"/>
        <v>0</v>
      </c>
      <c r="BH156" s="148">
        <f t="shared" si="27"/>
        <v>0</v>
      </c>
      <c r="BI156" s="148">
        <f t="shared" si="28"/>
        <v>0</v>
      </c>
      <c r="BJ156" s="12" t="s">
        <v>8</v>
      </c>
      <c r="BK156" s="148">
        <f t="shared" si="29"/>
        <v>0</v>
      </c>
      <c r="BL156" s="12" t="s">
        <v>91</v>
      </c>
      <c r="BM156" s="147" t="s">
        <v>1689</v>
      </c>
    </row>
    <row r="157" spans="2:65" s="25" customFormat="1" ht="49.15" customHeight="1" x14ac:dyDescent="0.2">
      <c r="B157" s="24"/>
      <c r="C157" s="164" t="s">
        <v>1655</v>
      </c>
      <c r="D157" s="164" t="s">
        <v>327</v>
      </c>
      <c r="E157" s="165" t="s">
        <v>2130</v>
      </c>
      <c r="F157" s="166" t="s">
        <v>2131</v>
      </c>
      <c r="G157" s="167" t="s">
        <v>1624</v>
      </c>
      <c r="H157" s="168">
        <v>1</v>
      </c>
      <c r="I157" s="7"/>
      <c r="J157" s="169">
        <f t="shared" si="20"/>
        <v>0</v>
      </c>
      <c r="K157" s="166" t="s">
        <v>1</v>
      </c>
      <c r="L157" s="170"/>
      <c r="M157" s="171" t="s">
        <v>1</v>
      </c>
      <c r="N157" s="172" t="s">
        <v>42</v>
      </c>
      <c r="P157" s="145">
        <f t="shared" si="21"/>
        <v>0</v>
      </c>
      <c r="Q157" s="145">
        <v>0</v>
      </c>
      <c r="R157" s="145">
        <f t="shared" si="22"/>
        <v>0</v>
      </c>
      <c r="S157" s="145">
        <v>0</v>
      </c>
      <c r="T157" s="146">
        <f t="shared" si="23"/>
        <v>0</v>
      </c>
      <c r="AR157" s="147" t="s">
        <v>259</v>
      </c>
      <c r="AT157" s="147" t="s">
        <v>327</v>
      </c>
      <c r="AU157" s="147" t="s">
        <v>88</v>
      </c>
      <c r="AY157" s="12" t="s">
        <v>236</v>
      </c>
      <c r="BE157" s="148">
        <f t="shared" si="24"/>
        <v>0</v>
      </c>
      <c r="BF157" s="148">
        <f t="shared" si="25"/>
        <v>0</v>
      </c>
      <c r="BG157" s="148">
        <f t="shared" si="26"/>
        <v>0</v>
      </c>
      <c r="BH157" s="148">
        <f t="shared" si="27"/>
        <v>0</v>
      </c>
      <c r="BI157" s="148">
        <f t="shared" si="28"/>
        <v>0</v>
      </c>
      <c r="BJ157" s="12" t="s">
        <v>8</v>
      </c>
      <c r="BK157" s="148">
        <f t="shared" si="29"/>
        <v>0</v>
      </c>
      <c r="BL157" s="12" t="s">
        <v>91</v>
      </c>
      <c r="BM157" s="147" t="s">
        <v>1694</v>
      </c>
    </row>
    <row r="158" spans="2:65" s="25" customFormat="1" ht="24.2" customHeight="1" x14ac:dyDescent="0.2">
      <c r="B158" s="24"/>
      <c r="C158" s="164" t="s">
        <v>1695</v>
      </c>
      <c r="D158" s="164" t="s">
        <v>327</v>
      </c>
      <c r="E158" s="165" t="s">
        <v>2132</v>
      </c>
      <c r="F158" s="166" t="s">
        <v>2133</v>
      </c>
      <c r="G158" s="167" t="s">
        <v>1882</v>
      </c>
      <c r="H158" s="168">
        <v>6</v>
      </c>
      <c r="I158" s="7"/>
      <c r="J158" s="169">
        <f t="shared" si="20"/>
        <v>0</v>
      </c>
      <c r="K158" s="166" t="s">
        <v>1</v>
      </c>
      <c r="L158" s="170"/>
      <c r="M158" s="171" t="s">
        <v>1</v>
      </c>
      <c r="N158" s="172" t="s">
        <v>42</v>
      </c>
      <c r="P158" s="145">
        <f t="shared" si="21"/>
        <v>0</v>
      </c>
      <c r="Q158" s="145">
        <v>0</v>
      </c>
      <c r="R158" s="145">
        <f t="shared" si="22"/>
        <v>0</v>
      </c>
      <c r="S158" s="145">
        <v>0</v>
      </c>
      <c r="T158" s="146">
        <f t="shared" si="23"/>
        <v>0</v>
      </c>
      <c r="AR158" s="147" t="s">
        <v>259</v>
      </c>
      <c r="AT158" s="147" t="s">
        <v>327</v>
      </c>
      <c r="AU158" s="147" t="s">
        <v>88</v>
      </c>
      <c r="AY158" s="12" t="s">
        <v>236</v>
      </c>
      <c r="BE158" s="148">
        <f t="shared" si="24"/>
        <v>0</v>
      </c>
      <c r="BF158" s="148">
        <f t="shared" si="25"/>
        <v>0</v>
      </c>
      <c r="BG158" s="148">
        <f t="shared" si="26"/>
        <v>0</v>
      </c>
      <c r="BH158" s="148">
        <f t="shared" si="27"/>
        <v>0</v>
      </c>
      <c r="BI158" s="148">
        <f t="shared" si="28"/>
        <v>0</v>
      </c>
      <c r="BJ158" s="12" t="s">
        <v>8</v>
      </c>
      <c r="BK158" s="148">
        <f t="shared" si="29"/>
        <v>0</v>
      </c>
      <c r="BL158" s="12" t="s">
        <v>91</v>
      </c>
      <c r="BM158" s="147" t="s">
        <v>397</v>
      </c>
    </row>
    <row r="159" spans="2:65" s="25" customFormat="1" ht="24.2" customHeight="1" x14ac:dyDescent="0.2">
      <c r="B159" s="24"/>
      <c r="C159" s="164" t="s">
        <v>1658</v>
      </c>
      <c r="D159" s="164" t="s">
        <v>327</v>
      </c>
      <c r="E159" s="165" t="s">
        <v>2134</v>
      </c>
      <c r="F159" s="166" t="s">
        <v>2135</v>
      </c>
      <c r="G159" s="167" t="s">
        <v>1624</v>
      </c>
      <c r="H159" s="168">
        <v>1</v>
      </c>
      <c r="I159" s="7"/>
      <c r="J159" s="169">
        <f t="shared" si="20"/>
        <v>0</v>
      </c>
      <c r="K159" s="166" t="s">
        <v>1</v>
      </c>
      <c r="L159" s="170"/>
      <c r="M159" s="171" t="s">
        <v>1</v>
      </c>
      <c r="N159" s="172" t="s">
        <v>42</v>
      </c>
      <c r="P159" s="145">
        <f t="shared" si="21"/>
        <v>0</v>
      </c>
      <c r="Q159" s="145">
        <v>0</v>
      </c>
      <c r="R159" s="145">
        <f t="shared" si="22"/>
        <v>0</v>
      </c>
      <c r="S159" s="145">
        <v>0</v>
      </c>
      <c r="T159" s="146">
        <f t="shared" si="23"/>
        <v>0</v>
      </c>
      <c r="AR159" s="147" t="s">
        <v>259</v>
      </c>
      <c r="AT159" s="147" t="s">
        <v>327</v>
      </c>
      <c r="AU159" s="147" t="s">
        <v>88</v>
      </c>
      <c r="AY159" s="12" t="s">
        <v>236</v>
      </c>
      <c r="BE159" s="148">
        <f t="shared" si="24"/>
        <v>0</v>
      </c>
      <c r="BF159" s="148">
        <f t="shared" si="25"/>
        <v>0</v>
      </c>
      <c r="BG159" s="148">
        <f t="shared" si="26"/>
        <v>0</v>
      </c>
      <c r="BH159" s="148">
        <f t="shared" si="27"/>
        <v>0</v>
      </c>
      <c r="BI159" s="148">
        <f t="shared" si="28"/>
        <v>0</v>
      </c>
      <c r="BJ159" s="12" t="s">
        <v>8</v>
      </c>
      <c r="BK159" s="148">
        <f t="shared" si="29"/>
        <v>0</v>
      </c>
      <c r="BL159" s="12" t="s">
        <v>91</v>
      </c>
      <c r="BM159" s="147" t="s">
        <v>410</v>
      </c>
    </row>
    <row r="160" spans="2:65" s="25" customFormat="1" ht="16.5" customHeight="1" x14ac:dyDescent="0.2">
      <c r="B160" s="24"/>
      <c r="C160" s="164" t="s">
        <v>1700</v>
      </c>
      <c r="D160" s="164" t="s">
        <v>327</v>
      </c>
      <c r="E160" s="165" t="s">
        <v>2136</v>
      </c>
      <c r="F160" s="166" t="s">
        <v>2137</v>
      </c>
      <c r="G160" s="167" t="s">
        <v>1624</v>
      </c>
      <c r="H160" s="168">
        <v>2</v>
      </c>
      <c r="I160" s="7"/>
      <c r="J160" s="169">
        <f t="shared" si="20"/>
        <v>0</v>
      </c>
      <c r="K160" s="166" t="s">
        <v>1</v>
      </c>
      <c r="L160" s="170"/>
      <c r="M160" s="171" t="s">
        <v>1</v>
      </c>
      <c r="N160" s="172" t="s">
        <v>42</v>
      </c>
      <c r="P160" s="145">
        <f t="shared" si="21"/>
        <v>0</v>
      </c>
      <c r="Q160" s="145">
        <v>0</v>
      </c>
      <c r="R160" s="145">
        <f t="shared" si="22"/>
        <v>0</v>
      </c>
      <c r="S160" s="145">
        <v>0</v>
      </c>
      <c r="T160" s="146">
        <f t="shared" si="23"/>
        <v>0</v>
      </c>
      <c r="AR160" s="147" t="s">
        <v>259</v>
      </c>
      <c r="AT160" s="147" t="s">
        <v>327</v>
      </c>
      <c r="AU160" s="147" t="s">
        <v>88</v>
      </c>
      <c r="AY160" s="12" t="s">
        <v>236</v>
      </c>
      <c r="BE160" s="148">
        <f t="shared" si="24"/>
        <v>0</v>
      </c>
      <c r="BF160" s="148">
        <f t="shared" si="25"/>
        <v>0</v>
      </c>
      <c r="BG160" s="148">
        <f t="shared" si="26"/>
        <v>0</v>
      </c>
      <c r="BH160" s="148">
        <f t="shared" si="27"/>
        <v>0</v>
      </c>
      <c r="BI160" s="148">
        <f t="shared" si="28"/>
        <v>0</v>
      </c>
      <c r="BJ160" s="12" t="s">
        <v>8</v>
      </c>
      <c r="BK160" s="148">
        <f t="shared" si="29"/>
        <v>0</v>
      </c>
      <c r="BL160" s="12" t="s">
        <v>91</v>
      </c>
      <c r="BM160" s="147" t="s">
        <v>419</v>
      </c>
    </row>
    <row r="161" spans="2:65" s="25" customFormat="1" ht="16.5" customHeight="1" x14ac:dyDescent="0.2">
      <c r="B161" s="24"/>
      <c r="C161" s="164" t="s">
        <v>851</v>
      </c>
      <c r="D161" s="164" t="s">
        <v>327</v>
      </c>
      <c r="E161" s="165" t="s">
        <v>2138</v>
      </c>
      <c r="F161" s="166" t="s">
        <v>2139</v>
      </c>
      <c r="G161" s="167" t="s">
        <v>487</v>
      </c>
      <c r="H161" s="168">
        <v>40</v>
      </c>
      <c r="I161" s="7"/>
      <c r="J161" s="169">
        <f t="shared" si="20"/>
        <v>0</v>
      </c>
      <c r="K161" s="166" t="s">
        <v>1</v>
      </c>
      <c r="L161" s="170"/>
      <c r="M161" s="171" t="s">
        <v>1</v>
      </c>
      <c r="N161" s="172" t="s">
        <v>42</v>
      </c>
      <c r="P161" s="145">
        <f t="shared" si="21"/>
        <v>0</v>
      </c>
      <c r="Q161" s="145">
        <v>0</v>
      </c>
      <c r="R161" s="145">
        <f t="shared" si="22"/>
        <v>0</v>
      </c>
      <c r="S161" s="145">
        <v>0</v>
      </c>
      <c r="T161" s="146">
        <f t="shared" si="23"/>
        <v>0</v>
      </c>
      <c r="AR161" s="147" t="s">
        <v>259</v>
      </c>
      <c r="AT161" s="147" t="s">
        <v>327</v>
      </c>
      <c r="AU161" s="147" t="s">
        <v>88</v>
      </c>
      <c r="AY161" s="12" t="s">
        <v>236</v>
      </c>
      <c r="BE161" s="148">
        <f t="shared" si="24"/>
        <v>0</v>
      </c>
      <c r="BF161" s="148">
        <f t="shared" si="25"/>
        <v>0</v>
      </c>
      <c r="BG161" s="148">
        <f t="shared" si="26"/>
        <v>0</v>
      </c>
      <c r="BH161" s="148">
        <f t="shared" si="27"/>
        <v>0</v>
      </c>
      <c r="BI161" s="148">
        <f t="shared" si="28"/>
        <v>0</v>
      </c>
      <c r="BJ161" s="12" t="s">
        <v>8</v>
      </c>
      <c r="BK161" s="148">
        <f t="shared" si="29"/>
        <v>0</v>
      </c>
      <c r="BL161" s="12" t="s">
        <v>91</v>
      </c>
      <c r="BM161" s="147" t="s">
        <v>427</v>
      </c>
    </row>
    <row r="162" spans="2:65" s="25" customFormat="1" ht="24.2" customHeight="1" x14ac:dyDescent="0.2">
      <c r="B162" s="24"/>
      <c r="C162" s="164" t="s">
        <v>1705</v>
      </c>
      <c r="D162" s="164" t="s">
        <v>327</v>
      </c>
      <c r="E162" s="165" t="s">
        <v>2140</v>
      </c>
      <c r="F162" s="166" t="s">
        <v>2141</v>
      </c>
      <c r="G162" s="167" t="s">
        <v>2142</v>
      </c>
      <c r="H162" s="168">
        <v>40</v>
      </c>
      <c r="I162" s="7"/>
      <c r="J162" s="169">
        <f t="shared" si="20"/>
        <v>0</v>
      </c>
      <c r="K162" s="166" t="s">
        <v>1</v>
      </c>
      <c r="L162" s="170"/>
      <c r="M162" s="171" t="s">
        <v>1</v>
      </c>
      <c r="N162" s="172" t="s">
        <v>42</v>
      </c>
      <c r="P162" s="145">
        <f t="shared" si="21"/>
        <v>0</v>
      </c>
      <c r="Q162" s="145">
        <v>0</v>
      </c>
      <c r="R162" s="145">
        <f t="shared" si="22"/>
        <v>0</v>
      </c>
      <c r="S162" s="145">
        <v>0</v>
      </c>
      <c r="T162" s="146">
        <f t="shared" si="23"/>
        <v>0</v>
      </c>
      <c r="AR162" s="147" t="s">
        <v>259</v>
      </c>
      <c r="AT162" s="147" t="s">
        <v>327</v>
      </c>
      <c r="AU162" s="147" t="s">
        <v>88</v>
      </c>
      <c r="AY162" s="12" t="s">
        <v>236</v>
      </c>
      <c r="BE162" s="148">
        <f t="shared" si="24"/>
        <v>0</v>
      </c>
      <c r="BF162" s="148">
        <f t="shared" si="25"/>
        <v>0</v>
      </c>
      <c r="BG162" s="148">
        <f t="shared" si="26"/>
        <v>0</v>
      </c>
      <c r="BH162" s="148">
        <f t="shared" si="27"/>
        <v>0</v>
      </c>
      <c r="BI162" s="148">
        <f t="shared" si="28"/>
        <v>0</v>
      </c>
      <c r="BJ162" s="12" t="s">
        <v>8</v>
      </c>
      <c r="BK162" s="148">
        <f t="shared" si="29"/>
        <v>0</v>
      </c>
      <c r="BL162" s="12" t="s">
        <v>91</v>
      </c>
      <c r="BM162" s="147" t="s">
        <v>436</v>
      </c>
    </row>
    <row r="163" spans="2:65" s="25" customFormat="1" ht="21.75" customHeight="1" x14ac:dyDescent="0.2">
      <c r="B163" s="24"/>
      <c r="C163" s="164" t="s">
        <v>309</v>
      </c>
      <c r="D163" s="164" t="s">
        <v>327</v>
      </c>
      <c r="E163" s="165" t="s">
        <v>2143</v>
      </c>
      <c r="F163" s="166" t="s">
        <v>2144</v>
      </c>
      <c r="G163" s="167" t="s">
        <v>1624</v>
      </c>
      <c r="H163" s="168">
        <v>4</v>
      </c>
      <c r="I163" s="7"/>
      <c r="J163" s="169">
        <f t="shared" si="20"/>
        <v>0</v>
      </c>
      <c r="K163" s="166" t="s">
        <v>1</v>
      </c>
      <c r="L163" s="170"/>
      <c r="M163" s="171" t="s">
        <v>1</v>
      </c>
      <c r="N163" s="172" t="s">
        <v>42</v>
      </c>
      <c r="P163" s="145">
        <f t="shared" si="21"/>
        <v>0</v>
      </c>
      <c r="Q163" s="145">
        <v>0</v>
      </c>
      <c r="R163" s="145">
        <f t="shared" si="22"/>
        <v>0</v>
      </c>
      <c r="S163" s="145">
        <v>0</v>
      </c>
      <c r="T163" s="146">
        <f t="shared" si="23"/>
        <v>0</v>
      </c>
      <c r="AR163" s="147" t="s">
        <v>259</v>
      </c>
      <c r="AT163" s="147" t="s">
        <v>327</v>
      </c>
      <c r="AU163" s="147" t="s">
        <v>88</v>
      </c>
      <c r="AY163" s="12" t="s">
        <v>236</v>
      </c>
      <c r="BE163" s="148">
        <f t="shared" si="24"/>
        <v>0</v>
      </c>
      <c r="BF163" s="148">
        <f t="shared" si="25"/>
        <v>0</v>
      </c>
      <c r="BG163" s="148">
        <f t="shared" si="26"/>
        <v>0</v>
      </c>
      <c r="BH163" s="148">
        <f t="shared" si="27"/>
        <v>0</v>
      </c>
      <c r="BI163" s="148">
        <f t="shared" si="28"/>
        <v>0</v>
      </c>
      <c r="BJ163" s="12" t="s">
        <v>8</v>
      </c>
      <c r="BK163" s="148">
        <f t="shared" si="29"/>
        <v>0</v>
      </c>
      <c r="BL163" s="12" t="s">
        <v>91</v>
      </c>
      <c r="BM163" s="147" t="s">
        <v>480</v>
      </c>
    </row>
    <row r="164" spans="2:65" s="25" customFormat="1" ht="24.2" customHeight="1" x14ac:dyDescent="0.2">
      <c r="B164" s="24"/>
      <c r="C164" s="164" t="s">
        <v>314</v>
      </c>
      <c r="D164" s="164" t="s">
        <v>327</v>
      </c>
      <c r="E164" s="165" t="s">
        <v>2145</v>
      </c>
      <c r="F164" s="166" t="s">
        <v>2146</v>
      </c>
      <c r="G164" s="167" t="s">
        <v>1</v>
      </c>
      <c r="H164" s="168">
        <v>30</v>
      </c>
      <c r="I164" s="7"/>
      <c r="J164" s="169">
        <f t="shared" si="20"/>
        <v>0</v>
      </c>
      <c r="K164" s="166" t="s">
        <v>1</v>
      </c>
      <c r="L164" s="170"/>
      <c r="M164" s="171" t="s">
        <v>1</v>
      </c>
      <c r="N164" s="172" t="s">
        <v>42</v>
      </c>
      <c r="P164" s="145">
        <f t="shared" si="21"/>
        <v>0</v>
      </c>
      <c r="Q164" s="145">
        <v>0</v>
      </c>
      <c r="R164" s="145">
        <f t="shared" si="22"/>
        <v>0</v>
      </c>
      <c r="S164" s="145">
        <v>0</v>
      </c>
      <c r="T164" s="146">
        <f t="shared" si="23"/>
        <v>0</v>
      </c>
      <c r="AR164" s="147" t="s">
        <v>259</v>
      </c>
      <c r="AT164" s="147" t="s">
        <v>327</v>
      </c>
      <c r="AU164" s="147" t="s">
        <v>88</v>
      </c>
      <c r="AY164" s="12" t="s">
        <v>236</v>
      </c>
      <c r="BE164" s="148">
        <f t="shared" si="24"/>
        <v>0</v>
      </c>
      <c r="BF164" s="148">
        <f t="shared" si="25"/>
        <v>0</v>
      </c>
      <c r="BG164" s="148">
        <f t="shared" si="26"/>
        <v>0</v>
      </c>
      <c r="BH164" s="148">
        <f t="shared" si="27"/>
        <v>0</v>
      </c>
      <c r="BI164" s="148">
        <f t="shared" si="28"/>
        <v>0</v>
      </c>
      <c r="BJ164" s="12" t="s">
        <v>8</v>
      </c>
      <c r="BK164" s="148">
        <f t="shared" si="29"/>
        <v>0</v>
      </c>
      <c r="BL164" s="12" t="s">
        <v>91</v>
      </c>
      <c r="BM164" s="147" t="s">
        <v>498</v>
      </c>
    </row>
    <row r="165" spans="2:65" s="126" customFormat="1" ht="20.85" customHeight="1" x14ac:dyDescent="0.2">
      <c r="B165" s="125"/>
      <c r="D165" s="127" t="s">
        <v>76</v>
      </c>
      <c r="E165" s="135" t="s">
        <v>1675</v>
      </c>
      <c r="F165" s="135" t="s">
        <v>1875</v>
      </c>
      <c r="I165" s="3"/>
      <c r="J165" s="136">
        <f>BK165</f>
        <v>0</v>
      </c>
      <c r="L165" s="125"/>
      <c r="M165" s="130"/>
      <c r="P165" s="131">
        <f>SUM(P166:P170)</f>
        <v>0</v>
      </c>
      <c r="R165" s="131">
        <f>SUM(R166:R170)</f>
        <v>0</v>
      </c>
      <c r="T165" s="132">
        <f>SUM(T166:T170)</f>
        <v>0</v>
      </c>
      <c r="AR165" s="127" t="s">
        <v>8</v>
      </c>
      <c r="AT165" s="133" t="s">
        <v>76</v>
      </c>
      <c r="AU165" s="133" t="s">
        <v>85</v>
      </c>
      <c r="AY165" s="127" t="s">
        <v>236</v>
      </c>
      <c r="BK165" s="134">
        <f>SUM(BK166:BK170)</f>
        <v>0</v>
      </c>
    </row>
    <row r="166" spans="2:65" s="25" customFormat="1" ht="21.75" customHeight="1" x14ac:dyDescent="0.2">
      <c r="B166" s="24"/>
      <c r="C166" s="164" t="s">
        <v>320</v>
      </c>
      <c r="D166" s="164" t="s">
        <v>327</v>
      </c>
      <c r="E166" s="165" t="s">
        <v>2147</v>
      </c>
      <c r="F166" s="166" t="s">
        <v>2148</v>
      </c>
      <c r="G166" s="167" t="s">
        <v>1879</v>
      </c>
      <c r="H166" s="168">
        <v>20</v>
      </c>
      <c r="I166" s="7"/>
      <c r="J166" s="169">
        <f>ROUND(I166*H166,0)</f>
        <v>0</v>
      </c>
      <c r="K166" s="166" t="s">
        <v>1</v>
      </c>
      <c r="L166" s="170"/>
      <c r="M166" s="171" t="s">
        <v>1</v>
      </c>
      <c r="N166" s="172" t="s">
        <v>42</v>
      </c>
      <c r="P166" s="145">
        <f>O166*H166</f>
        <v>0</v>
      </c>
      <c r="Q166" s="145">
        <v>0</v>
      </c>
      <c r="R166" s="145">
        <f>Q166*H166</f>
        <v>0</v>
      </c>
      <c r="S166" s="145">
        <v>0</v>
      </c>
      <c r="T166" s="146">
        <f>S166*H166</f>
        <v>0</v>
      </c>
      <c r="AR166" s="147" t="s">
        <v>259</v>
      </c>
      <c r="AT166" s="147" t="s">
        <v>327</v>
      </c>
      <c r="AU166" s="147" t="s">
        <v>88</v>
      </c>
      <c r="AY166" s="12" t="s">
        <v>236</v>
      </c>
      <c r="BE166" s="148">
        <f>IF(N166="základní",J166,0)</f>
        <v>0</v>
      </c>
      <c r="BF166" s="148">
        <f>IF(N166="snížená",J166,0)</f>
        <v>0</v>
      </c>
      <c r="BG166" s="148">
        <f>IF(N166="zákl. přenesená",J166,0)</f>
        <v>0</v>
      </c>
      <c r="BH166" s="148">
        <f>IF(N166="sníž. přenesená",J166,0)</f>
        <v>0</v>
      </c>
      <c r="BI166" s="148">
        <f>IF(N166="nulová",J166,0)</f>
        <v>0</v>
      </c>
      <c r="BJ166" s="12" t="s">
        <v>8</v>
      </c>
      <c r="BK166" s="148">
        <f>ROUND(I166*H166,0)</f>
        <v>0</v>
      </c>
      <c r="BL166" s="12" t="s">
        <v>91</v>
      </c>
      <c r="BM166" s="147" t="s">
        <v>507</v>
      </c>
    </row>
    <row r="167" spans="2:65" s="25" customFormat="1" ht="16.5" customHeight="1" x14ac:dyDescent="0.2">
      <c r="B167" s="24"/>
      <c r="C167" s="164" t="s">
        <v>326</v>
      </c>
      <c r="D167" s="164" t="s">
        <v>327</v>
      </c>
      <c r="E167" s="165" t="s">
        <v>2149</v>
      </c>
      <c r="F167" s="166" t="s">
        <v>2150</v>
      </c>
      <c r="G167" s="167" t="s">
        <v>1879</v>
      </c>
      <c r="H167" s="168">
        <v>4</v>
      </c>
      <c r="I167" s="7"/>
      <c r="J167" s="169">
        <f>ROUND(I167*H167,0)</f>
        <v>0</v>
      </c>
      <c r="K167" s="166" t="s">
        <v>1</v>
      </c>
      <c r="L167" s="170"/>
      <c r="M167" s="171" t="s">
        <v>1</v>
      </c>
      <c r="N167" s="172" t="s">
        <v>42</v>
      </c>
      <c r="P167" s="145">
        <f>O167*H167</f>
        <v>0</v>
      </c>
      <c r="Q167" s="145">
        <v>0</v>
      </c>
      <c r="R167" s="145">
        <f>Q167*H167</f>
        <v>0</v>
      </c>
      <c r="S167" s="145">
        <v>0</v>
      </c>
      <c r="T167" s="146">
        <f>S167*H167</f>
        <v>0</v>
      </c>
      <c r="AR167" s="147" t="s">
        <v>259</v>
      </c>
      <c r="AT167" s="147" t="s">
        <v>327</v>
      </c>
      <c r="AU167" s="147" t="s">
        <v>88</v>
      </c>
      <c r="AY167" s="12" t="s">
        <v>236</v>
      </c>
      <c r="BE167" s="148">
        <f>IF(N167="základní",J167,0)</f>
        <v>0</v>
      </c>
      <c r="BF167" s="148">
        <f>IF(N167="snížená",J167,0)</f>
        <v>0</v>
      </c>
      <c r="BG167" s="148">
        <f>IF(N167="zákl. přenesená",J167,0)</f>
        <v>0</v>
      </c>
      <c r="BH167" s="148">
        <f>IF(N167="sníž. přenesená",J167,0)</f>
        <v>0</v>
      </c>
      <c r="BI167" s="148">
        <f>IF(N167="nulová",J167,0)</f>
        <v>0</v>
      </c>
      <c r="BJ167" s="12" t="s">
        <v>8</v>
      </c>
      <c r="BK167" s="148">
        <f>ROUND(I167*H167,0)</f>
        <v>0</v>
      </c>
      <c r="BL167" s="12" t="s">
        <v>91</v>
      </c>
      <c r="BM167" s="147" t="s">
        <v>518</v>
      </c>
    </row>
    <row r="168" spans="2:65" s="25" customFormat="1" ht="24.2" customHeight="1" x14ac:dyDescent="0.2">
      <c r="B168" s="24"/>
      <c r="C168" s="164" t="s">
        <v>333</v>
      </c>
      <c r="D168" s="164" t="s">
        <v>327</v>
      </c>
      <c r="E168" s="165" t="s">
        <v>2151</v>
      </c>
      <c r="F168" s="166" t="s">
        <v>2152</v>
      </c>
      <c r="G168" s="167" t="s">
        <v>1879</v>
      </c>
      <c r="H168" s="168">
        <v>6</v>
      </c>
      <c r="I168" s="7"/>
      <c r="J168" s="169">
        <f>ROUND(I168*H168,0)</f>
        <v>0</v>
      </c>
      <c r="K168" s="166" t="s">
        <v>1</v>
      </c>
      <c r="L168" s="170"/>
      <c r="M168" s="171" t="s">
        <v>1</v>
      </c>
      <c r="N168" s="172" t="s">
        <v>42</v>
      </c>
      <c r="P168" s="145">
        <f>O168*H168</f>
        <v>0</v>
      </c>
      <c r="Q168" s="145">
        <v>0</v>
      </c>
      <c r="R168" s="145">
        <f>Q168*H168</f>
        <v>0</v>
      </c>
      <c r="S168" s="145">
        <v>0</v>
      </c>
      <c r="T168" s="146">
        <f>S168*H168</f>
        <v>0</v>
      </c>
      <c r="AR168" s="147" t="s">
        <v>259</v>
      </c>
      <c r="AT168" s="147" t="s">
        <v>327</v>
      </c>
      <c r="AU168" s="147" t="s">
        <v>88</v>
      </c>
      <c r="AY168" s="12" t="s">
        <v>236</v>
      </c>
      <c r="BE168" s="148">
        <f>IF(N168="základní",J168,0)</f>
        <v>0</v>
      </c>
      <c r="BF168" s="148">
        <f>IF(N168="snížená",J168,0)</f>
        <v>0</v>
      </c>
      <c r="BG168" s="148">
        <f>IF(N168="zákl. přenesená",J168,0)</f>
        <v>0</v>
      </c>
      <c r="BH168" s="148">
        <f>IF(N168="sníž. přenesená",J168,0)</f>
        <v>0</v>
      </c>
      <c r="BI168" s="148">
        <f>IF(N168="nulová",J168,0)</f>
        <v>0</v>
      </c>
      <c r="BJ168" s="12" t="s">
        <v>8</v>
      </c>
      <c r="BK168" s="148">
        <f>ROUND(I168*H168,0)</f>
        <v>0</v>
      </c>
      <c r="BL168" s="12" t="s">
        <v>91</v>
      </c>
      <c r="BM168" s="147" t="s">
        <v>535</v>
      </c>
    </row>
    <row r="169" spans="2:65" s="25" customFormat="1" ht="49.15" customHeight="1" x14ac:dyDescent="0.2">
      <c r="B169" s="24"/>
      <c r="C169" s="164" t="s">
        <v>1720</v>
      </c>
      <c r="D169" s="164" t="s">
        <v>327</v>
      </c>
      <c r="E169" s="165" t="s">
        <v>2153</v>
      </c>
      <c r="F169" s="166" t="s">
        <v>2154</v>
      </c>
      <c r="G169" s="167" t="s">
        <v>1879</v>
      </c>
      <c r="H169" s="168">
        <v>4</v>
      </c>
      <c r="I169" s="7"/>
      <c r="J169" s="169">
        <f>ROUND(I169*H169,0)</f>
        <v>0</v>
      </c>
      <c r="K169" s="166" t="s">
        <v>1</v>
      </c>
      <c r="L169" s="170"/>
      <c r="M169" s="171" t="s">
        <v>1</v>
      </c>
      <c r="N169" s="172" t="s">
        <v>42</v>
      </c>
      <c r="P169" s="145">
        <f>O169*H169</f>
        <v>0</v>
      </c>
      <c r="Q169" s="145">
        <v>0</v>
      </c>
      <c r="R169" s="145">
        <f>Q169*H169</f>
        <v>0</v>
      </c>
      <c r="S169" s="145">
        <v>0</v>
      </c>
      <c r="T169" s="146">
        <f>S169*H169</f>
        <v>0</v>
      </c>
      <c r="AR169" s="147" t="s">
        <v>259</v>
      </c>
      <c r="AT169" s="147" t="s">
        <v>327</v>
      </c>
      <c r="AU169" s="147" t="s">
        <v>88</v>
      </c>
      <c r="AY169" s="12" t="s">
        <v>236</v>
      </c>
      <c r="BE169" s="148">
        <f>IF(N169="základní",J169,0)</f>
        <v>0</v>
      </c>
      <c r="BF169" s="148">
        <f>IF(N169="snížená",J169,0)</f>
        <v>0</v>
      </c>
      <c r="BG169" s="148">
        <f>IF(N169="zákl. přenesená",J169,0)</f>
        <v>0</v>
      </c>
      <c r="BH169" s="148">
        <f>IF(N169="sníž. přenesená",J169,0)</f>
        <v>0</v>
      </c>
      <c r="BI169" s="148">
        <f>IF(N169="nulová",J169,0)</f>
        <v>0</v>
      </c>
      <c r="BJ169" s="12" t="s">
        <v>8</v>
      </c>
      <c r="BK169" s="148">
        <f>ROUND(I169*H169,0)</f>
        <v>0</v>
      </c>
      <c r="BL169" s="12" t="s">
        <v>91</v>
      </c>
      <c r="BM169" s="147" t="s">
        <v>545</v>
      </c>
    </row>
    <row r="170" spans="2:65" s="25" customFormat="1" ht="16.5" customHeight="1" x14ac:dyDescent="0.2">
      <c r="B170" s="24"/>
      <c r="C170" s="164" t="s">
        <v>1669</v>
      </c>
      <c r="D170" s="164" t="s">
        <v>327</v>
      </c>
      <c r="E170" s="165" t="s">
        <v>2155</v>
      </c>
      <c r="F170" s="166" t="s">
        <v>2156</v>
      </c>
      <c r="G170" s="167" t="s">
        <v>1882</v>
      </c>
      <c r="H170" s="168">
        <v>1</v>
      </c>
      <c r="I170" s="7"/>
      <c r="J170" s="169">
        <f>ROUND(I170*H170,0)</f>
        <v>0</v>
      </c>
      <c r="K170" s="166" t="s">
        <v>1</v>
      </c>
      <c r="L170" s="170"/>
      <c r="M170" s="183" t="s">
        <v>1</v>
      </c>
      <c r="N170" s="184" t="s">
        <v>42</v>
      </c>
      <c r="O170" s="185"/>
      <c r="P170" s="186">
        <f>O170*H170</f>
        <v>0</v>
      </c>
      <c r="Q170" s="186">
        <v>0</v>
      </c>
      <c r="R170" s="186">
        <f>Q170*H170</f>
        <v>0</v>
      </c>
      <c r="S170" s="186">
        <v>0</v>
      </c>
      <c r="T170" s="187">
        <f>S170*H170</f>
        <v>0</v>
      </c>
      <c r="AR170" s="147" t="s">
        <v>259</v>
      </c>
      <c r="AT170" s="147" t="s">
        <v>327</v>
      </c>
      <c r="AU170" s="147" t="s">
        <v>88</v>
      </c>
      <c r="AY170" s="12" t="s">
        <v>236</v>
      </c>
      <c r="BE170" s="148">
        <f>IF(N170="základní",J170,0)</f>
        <v>0</v>
      </c>
      <c r="BF170" s="148">
        <f>IF(N170="snížená",J170,0)</f>
        <v>0</v>
      </c>
      <c r="BG170" s="148">
        <f>IF(N170="zákl. přenesená",J170,0)</f>
        <v>0</v>
      </c>
      <c r="BH170" s="148">
        <f>IF(N170="sníž. přenesená",J170,0)</f>
        <v>0</v>
      </c>
      <c r="BI170" s="148">
        <f>IF(N170="nulová",J170,0)</f>
        <v>0</v>
      </c>
      <c r="BJ170" s="12" t="s">
        <v>8</v>
      </c>
      <c r="BK170" s="148">
        <f>ROUND(I170*H170,0)</f>
        <v>0</v>
      </c>
      <c r="BL170" s="12" t="s">
        <v>91</v>
      </c>
      <c r="BM170" s="147" t="s">
        <v>553</v>
      </c>
    </row>
    <row r="171" spans="2:65" s="25" customFormat="1" ht="6.95" customHeight="1" x14ac:dyDescent="0.2">
      <c r="B171" s="37"/>
      <c r="C171" s="38"/>
      <c r="D171" s="38"/>
      <c r="E171" s="38"/>
      <c r="F171" s="38"/>
      <c r="G171" s="38"/>
      <c r="H171" s="38"/>
      <c r="I171" s="38"/>
      <c r="J171" s="38"/>
      <c r="K171" s="38"/>
      <c r="L171" s="24"/>
    </row>
  </sheetData>
  <sheetProtection algorithmName="SHA-512" hashValue="W3zwBIltNHUxKGmkafaDrIxVDDU97QDZ53WHQ2j6XzpmNnA1ysiBdt0rYyoM6l9PRnDDIZKnu+jErK/so4nP/g==" saltValue="DtPf98Cn3KmbKlXcaxKkdw==" spinCount="100000" sheet="1" objects="1" scenarios="1"/>
  <autoFilter ref="C122:K170"/>
  <mergeCells count="9">
    <mergeCell ref="E87:H87"/>
    <mergeCell ref="E113:H113"/>
    <mergeCell ref="E115:H115"/>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72"/>
  <sheetViews>
    <sheetView showGridLines="0" workbookViewId="0">
      <selection activeCell="W141" sqref="W141"/>
    </sheetView>
  </sheetViews>
  <sheetFormatPr defaultRowHeight="11.25" x14ac:dyDescent="0.2"/>
  <cols>
    <col min="1" max="1" width="8.33203125" style="11" customWidth="1"/>
    <col min="2" max="2" width="1.1640625" style="11" customWidth="1"/>
    <col min="3" max="3" width="4.1640625" style="11" customWidth="1"/>
    <col min="4" max="4" width="4.33203125" style="11" customWidth="1"/>
    <col min="5" max="5" width="17.1640625" style="11" customWidth="1"/>
    <col min="6" max="6" width="50.83203125" style="11" customWidth="1"/>
    <col min="7" max="7" width="7.5" style="11" customWidth="1"/>
    <col min="8" max="8" width="14" style="11" customWidth="1"/>
    <col min="9" max="9" width="15.83203125" style="11" customWidth="1"/>
    <col min="10" max="11" width="22.33203125" style="11" customWidth="1"/>
    <col min="12" max="12" width="9.33203125" style="11" customWidth="1"/>
    <col min="13" max="13" width="10.83203125" style="11" hidden="1" customWidth="1"/>
    <col min="14" max="14" width="9.33203125" style="11" hidden="1"/>
    <col min="15" max="20" width="14.1640625" style="11" hidden="1" customWidth="1"/>
    <col min="21" max="21" width="16.33203125" style="11" hidden="1" customWidth="1"/>
    <col min="22" max="22" width="12.33203125" style="11" customWidth="1"/>
    <col min="23" max="23" width="16.33203125" style="11" customWidth="1"/>
    <col min="24" max="24" width="12.33203125" style="11" customWidth="1"/>
    <col min="25" max="25" width="15" style="11" customWidth="1"/>
    <col min="26" max="26" width="11" style="11" customWidth="1"/>
    <col min="27" max="27" width="15" style="11" customWidth="1"/>
    <col min="28" max="28" width="16.33203125" style="11" customWidth="1"/>
    <col min="29" max="29" width="11" style="11" customWidth="1"/>
    <col min="30" max="30" width="15" style="11" customWidth="1"/>
    <col min="31" max="31" width="16.33203125" style="11" customWidth="1"/>
    <col min="32" max="43" width="9.33203125" style="11"/>
    <col min="44" max="65" width="9.33203125" style="11" hidden="1"/>
    <col min="66" max="16384" width="9.33203125" style="11"/>
  </cols>
  <sheetData>
    <row r="2" spans="2:46" ht="36.950000000000003" customHeight="1" x14ac:dyDescent="0.2">
      <c r="L2" s="198" t="s">
        <v>5</v>
      </c>
      <c r="M2" s="199"/>
      <c r="N2" s="199"/>
      <c r="O2" s="199"/>
      <c r="P2" s="199"/>
      <c r="Q2" s="199"/>
      <c r="R2" s="199"/>
      <c r="S2" s="199"/>
      <c r="T2" s="199"/>
      <c r="U2" s="199"/>
      <c r="V2" s="199"/>
      <c r="AT2" s="12" t="s">
        <v>96</v>
      </c>
    </row>
    <row r="3" spans="2:46" ht="6.95" customHeight="1" x14ac:dyDescent="0.2">
      <c r="B3" s="13"/>
      <c r="C3" s="14"/>
      <c r="D3" s="14"/>
      <c r="E3" s="14"/>
      <c r="F3" s="14"/>
      <c r="G3" s="14"/>
      <c r="H3" s="14"/>
      <c r="I3" s="14"/>
      <c r="J3" s="14"/>
      <c r="K3" s="14"/>
      <c r="L3" s="15"/>
      <c r="AT3" s="12" t="s">
        <v>85</v>
      </c>
    </row>
    <row r="4" spans="2:46" ht="24.95" customHeight="1" x14ac:dyDescent="0.2">
      <c r="B4" s="15"/>
      <c r="D4" s="16" t="s">
        <v>106</v>
      </c>
      <c r="L4" s="15"/>
      <c r="M4" s="83" t="s">
        <v>11</v>
      </c>
      <c r="AT4" s="12" t="s">
        <v>3</v>
      </c>
    </row>
    <row r="5" spans="2:46" ht="6.95" customHeight="1" x14ac:dyDescent="0.2">
      <c r="B5" s="15"/>
      <c r="L5" s="15"/>
    </row>
    <row r="6" spans="2:46" ht="12" customHeight="1" x14ac:dyDescent="0.2">
      <c r="B6" s="15"/>
      <c r="D6" s="21" t="s">
        <v>17</v>
      </c>
      <c r="L6" s="15"/>
    </row>
    <row r="7" spans="2:46" ht="16.5" customHeight="1" x14ac:dyDescent="0.2">
      <c r="B7" s="15"/>
      <c r="E7" s="238" t="str">
        <f>'Rekapitulace stavby'!K6</f>
        <v>Generální oprava a úprava pavilonu nosorožců - ZHODNOCENÍ</v>
      </c>
      <c r="F7" s="239"/>
      <c r="G7" s="239"/>
      <c r="H7" s="239"/>
      <c r="L7" s="15"/>
    </row>
    <row r="8" spans="2:46" s="25" customFormat="1" ht="12" customHeight="1" x14ac:dyDescent="0.2">
      <c r="B8" s="24"/>
      <c r="D8" s="21" t="s">
        <v>119</v>
      </c>
      <c r="L8" s="24"/>
    </row>
    <row r="9" spans="2:46" s="25" customFormat="1" ht="16.5" customHeight="1" x14ac:dyDescent="0.2">
      <c r="B9" s="24"/>
      <c r="E9" s="223" t="s">
        <v>2157</v>
      </c>
      <c r="F9" s="237"/>
      <c r="G9" s="237"/>
      <c r="H9" s="237"/>
      <c r="L9" s="24"/>
    </row>
    <row r="10" spans="2:46" s="25" customFormat="1" x14ac:dyDescent="0.2">
      <c r="B10" s="24"/>
      <c r="L10" s="24"/>
    </row>
    <row r="11" spans="2:46" s="25" customFormat="1" ht="12" customHeight="1" x14ac:dyDescent="0.2">
      <c r="B11" s="24"/>
      <c r="D11" s="21" t="s">
        <v>19</v>
      </c>
      <c r="F11" s="22" t="s">
        <v>1</v>
      </c>
      <c r="I11" s="21" t="s">
        <v>20</v>
      </c>
      <c r="J11" s="22" t="s">
        <v>1</v>
      </c>
      <c r="L11" s="24"/>
    </row>
    <row r="12" spans="2:46" s="25" customFormat="1" ht="12" customHeight="1" x14ac:dyDescent="0.2">
      <c r="B12" s="24"/>
      <c r="D12" s="21" t="s">
        <v>21</v>
      </c>
      <c r="F12" s="22" t="s">
        <v>1595</v>
      </c>
      <c r="I12" s="21" t="s">
        <v>23</v>
      </c>
      <c r="J12" s="84" t="str">
        <f>'Rekapitulace stavby'!AN8</f>
        <v>1. 12. 2022</v>
      </c>
      <c r="L12" s="24"/>
    </row>
    <row r="13" spans="2:46" s="25" customFormat="1" ht="10.9" customHeight="1" x14ac:dyDescent="0.2">
      <c r="B13" s="24"/>
      <c r="L13" s="24"/>
    </row>
    <row r="14" spans="2:46" s="25" customFormat="1" ht="12" customHeight="1" x14ac:dyDescent="0.2">
      <c r="B14" s="24"/>
      <c r="D14" s="21" t="s">
        <v>25</v>
      </c>
      <c r="I14" s="21" t="s">
        <v>26</v>
      </c>
      <c r="J14" s="22" t="str">
        <f>IF('Rekapitulace stavby'!AN10="","",'Rekapitulace stavby'!AN10)</f>
        <v/>
      </c>
      <c r="L14" s="24"/>
    </row>
    <row r="15" spans="2:46" s="25" customFormat="1" ht="18" customHeight="1" x14ac:dyDescent="0.2">
      <c r="B15" s="24"/>
      <c r="E15" s="22" t="str">
        <f>IF('Rekapitulace stavby'!E11="","",'Rekapitulace stavby'!E11)</f>
        <v>ZOO Dvůr Králové a.s., Štefánikova 1029, D.K.n.L.</v>
      </c>
      <c r="I15" s="21" t="s">
        <v>28</v>
      </c>
      <c r="J15" s="22" t="str">
        <f>IF('Rekapitulace stavby'!AN11="","",'Rekapitulace stavby'!AN11)</f>
        <v/>
      </c>
      <c r="L15" s="24"/>
    </row>
    <row r="16" spans="2:46" s="25" customFormat="1" ht="6.95" customHeight="1" x14ac:dyDescent="0.2">
      <c r="B16" s="24"/>
      <c r="L16" s="24"/>
    </row>
    <row r="17" spans="2:12" s="25" customFormat="1" ht="12" customHeight="1" x14ac:dyDescent="0.2">
      <c r="B17" s="24"/>
      <c r="D17" s="21" t="s">
        <v>29</v>
      </c>
      <c r="I17" s="21" t="s">
        <v>26</v>
      </c>
      <c r="J17" s="1" t="str">
        <f>'Rekapitulace stavby'!AN13</f>
        <v>Vyplň údaj</v>
      </c>
      <c r="L17" s="24"/>
    </row>
    <row r="18" spans="2:12" s="25" customFormat="1" ht="18" customHeight="1" x14ac:dyDescent="0.2">
      <c r="B18" s="24"/>
      <c r="E18" s="240" t="str">
        <f>'Rekapitulace stavby'!E14</f>
        <v>Vyplň údaj</v>
      </c>
      <c r="F18" s="241"/>
      <c r="G18" s="241"/>
      <c r="H18" s="241"/>
      <c r="I18" s="21" t="s">
        <v>28</v>
      </c>
      <c r="J18" s="1" t="str">
        <f>'Rekapitulace stavby'!AN14</f>
        <v>Vyplň údaj</v>
      </c>
      <c r="L18" s="24"/>
    </row>
    <row r="19" spans="2:12" s="25" customFormat="1" ht="6.95" customHeight="1" x14ac:dyDescent="0.2">
      <c r="B19" s="24"/>
      <c r="L19" s="24"/>
    </row>
    <row r="20" spans="2:12" s="25" customFormat="1" ht="12" customHeight="1" x14ac:dyDescent="0.2">
      <c r="B20" s="24"/>
      <c r="D20" s="21" t="s">
        <v>31</v>
      </c>
      <c r="I20" s="21" t="s">
        <v>26</v>
      </c>
      <c r="J20" s="22" t="str">
        <f>IF('Rekapitulace stavby'!AN16="","",'Rekapitulace stavby'!AN16)</f>
        <v/>
      </c>
      <c r="L20" s="24"/>
    </row>
    <row r="21" spans="2:12" s="25" customFormat="1" ht="18" customHeight="1" x14ac:dyDescent="0.2">
      <c r="B21" s="24"/>
      <c r="E21" s="22" t="str">
        <f>IF('Rekapitulace stavby'!E17="","",'Rekapitulace stavby'!E17)</f>
        <v>Projektis DK s r.o., Legionářská 562, D.K.n.L.</v>
      </c>
      <c r="I21" s="21" t="s">
        <v>28</v>
      </c>
      <c r="J21" s="22" t="str">
        <f>IF('Rekapitulace stavby'!AN17="","",'Rekapitulace stavby'!AN17)</f>
        <v/>
      </c>
      <c r="L21" s="24"/>
    </row>
    <row r="22" spans="2:12" s="25" customFormat="1" ht="6.95" customHeight="1" x14ac:dyDescent="0.2">
      <c r="B22" s="24"/>
      <c r="L22" s="24"/>
    </row>
    <row r="23" spans="2:12" s="25" customFormat="1" ht="12" customHeight="1" x14ac:dyDescent="0.2">
      <c r="B23" s="24"/>
      <c r="D23" s="21" t="s">
        <v>34</v>
      </c>
      <c r="I23" s="21" t="s">
        <v>26</v>
      </c>
      <c r="J23" s="22" t="str">
        <f>IF('Rekapitulace stavby'!AN19="","",'Rekapitulace stavby'!AN19)</f>
        <v/>
      </c>
      <c r="L23" s="24"/>
    </row>
    <row r="24" spans="2:12" s="25" customFormat="1" ht="18" customHeight="1" x14ac:dyDescent="0.2">
      <c r="B24" s="24"/>
      <c r="E24" s="22" t="str">
        <f>IF('Rekapitulace stavby'!E20="","",'Rekapitulace stavby'!E20)</f>
        <v>ing. V. Švehla</v>
      </c>
      <c r="I24" s="21" t="s">
        <v>28</v>
      </c>
      <c r="J24" s="22" t="str">
        <f>IF('Rekapitulace stavby'!AN20="","",'Rekapitulace stavby'!AN20)</f>
        <v/>
      </c>
      <c r="L24" s="24"/>
    </row>
    <row r="25" spans="2:12" s="25" customFormat="1" ht="6.95" customHeight="1" x14ac:dyDescent="0.2">
      <c r="B25" s="24"/>
      <c r="L25" s="24"/>
    </row>
    <row r="26" spans="2:12" s="25" customFormat="1" ht="12" customHeight="1" x14ac:dyDescent="0.2">
      <c r="B26" s="24"/>
      <c r="D26" s="21" t="s">
        <v>36</v>
      </c>
      <c r="L26" s="24"/>
    </row>
    <row r="27" spans="2:12" s="86" customFormat="1" ht="16.5" customHeight="1" x14ac:dyDescent="0.2">
      <c r="B27" s="85"/>
      <c r="E27" s="214" t="s">
        <v>1</v>
      </c>
      <c r="F27" s="214"/>
      <c r="G27" s="214"/>
      <c r="H27" s="214"/>
      <c r="L27" s="85"/>
    </row>
    <row r="28" spans="2:12" s="25" customFormat="1" ht="6.95" customHeight="1" x14ac:dyDescent="0.2">
      <c r="B28" s="24"/>
      <c r="L28" s="24"/>
    </row>
    <row r="29" spans="2:12" s="25" customFormat="1" ht="6.95" customHeight="1" x14ac:dyDescent="0.2">
      <c r="B29" s="24"/>
      <c r="D29" s="47"/>
      <c r="E29" s="47"/>
      <c r="F29" s="47"/>
      <c r="G29" s="47"/>
      <c r="H29" s="47"/>
      <c r="I29" s="47"/>
      <c r="J29" s="47"/>
      <c r="K29" s="47"/>
      <c r="L29" s="24"/>
    </row>
    <row r="30" spans="2:12" s="25" customFormat="1" ht="25.35" customHeight="1" x14ac:dyDescent="0.2">
      <c r="B30" s="24"/>
      <c r="D30" s="88" t="s">
        <v>37</v>
      </c>
      <c r="J30" s="89">
        <f>ROUND(J123, 0)</f>
        <v>0</v>
      </c>
      <c r="L30" s="24"/>
    </row>
    <row r="31" spans="2:12" s="25" customFormat="1" ht="6.95" customHeight="1" x14ac:dyDescent="0.2">
      <c r="B31" s="24"/>
      <c r="D31" s="47"/>
      <c r="E31" s="47"/>
      <c r="F31" s="47"/>
      <c r="G31" s="47"/>
      <c r="H31" s="47"/>
      <c r="I31" s="47"/>
      <c r="J31" s="47"/>
      <c r="K31" s="47"/>
      <c r="L31" s="24"/>
    </row>
    <row r="32" spans="2:12" s="25" customFormat="1" ht="14.45" customHeight="1" x14ac:dyDescent="0.2">
      <c r="B32" s="24"/>
      <c r="F32" s="90" t="s">
        <v>39</v>
      </c>
      <c r="I32" s="90" t="s">
        <v>38</v>
      </c>
      <c r="J32" s="90" t="s">
        <v>40</v>
      </c>
      <c r="L32" s="24"/>
    </row>
    <row r="33" spans="2:12" s="25" customFormat="1" ht="14.45" customHeight="1" x14ac:dyDescent="0.2">
      <c r="B33" s="24"/>
      <c r="D33" s="91" t="s">
        <v>41</v>
      </c>
      <c r="E33" s="21" t="s">
        <v>42</v>
      </c>
      <c r="F33" s="92">
        <f>ROUND((SUM(BE123:BE171)),  0)</f>
        <v>0</v>
      </c>
      <c r="I33" s="93">
        <v>0.21</v>
      </c>
      <c r="J33" s="92">
        <f>ROUND(((SUM(BE123:BE171))*I33),  0)</f>
        <v>0</v>
      </c>
      <c r="L33" s="24"/>
    </row>
    <row r="34" spans="2:12" s="25" customFormat="1" ht="14.45" customHeight="1" x14ac:dyDescent="0.2">
      <c r="B34" s="24"/>
      <c r="E34" s="21" t="s">
        <v>43</v>
      </c>
      <c r="F34" s="92">
        <f>ROUND((SUM(BF123:BF171)),  0)</f>
        <v>0</v>
      </c>
      <c r="I34" s="93">
        <v>0.15</v>
      </c>
      <c r="J34" s="92">
        <f>ROUND(((SUM(BF123:BF171))*I34),  0)</f>
        <v>0</v>
      </c>
      <c r="L34" s="24"/>
    </row>
    <row r="35" spans="2:12" s="25" customFormat="1" ht="14.45" hidden="1" customHeight="1" x14ac:dyDescent="0.2">
      <c r="B35" s="24"/>
      <c r="E35" s="21" t="s">
        <v>44</v>
      </c>
      <c r="F35" s="92">
        <f>ROUND((SUM(BG123:BG171)),  0)</f>
        <v>0</v>
      </c>
      <c r="I35" s="93">
        <v>0.21</v>
      </c>
      <c r="J35" s="92">
        <f>0</f>
        <v>0</v>
      </c>
      <c r="L35" s="24"/>
    </row>
    <row r="36" spans="2:12" s="25" customFormat="1" ht="14.45" hidden="1" customHeight="1" x14ac:dyDescent="0.2">
      <c r="B36" s="24"/>
      <c r="E36" s="21" t="s">
        <v>45</v>
      </c>
      <c r="F36" s="92">
        <f>ROUND((SUM(BH123:BH171)),  0)</f>
        <v>0</v>
      </c>
      <c r="I36" s="93">
        <v>0.15</v>
      </c>
      <c r="J36" s="92">
        <f>0</f>
        <v>0</v>
      </c>
      <c r="L36" s="24"/>
    </row>
    <row r="37" spans="2:12" s="25" customFormat="1" ht="14.45" hidden="1" customHeight="1" x14ac:dyDescent="0.2">
      <c r="B37" s="24"/>
      <c r="E37" s="21" t="s">
        <v>46</v>
      </c>
      <c r="F37" s="92">
        <f>ROUND((SUM(BI123:BI171)),  0)</f>
        <v>0</v>
      </c>
      <c r="I37" s="93">
        <v>0</v>
      </c>
      <c r="J37" s="92">
        <f>0</f>
        <v>0</v>
      </c>
      <c r="L37" s="24"/>
    </row>
    <row r="38" spans="2:12" s="25" customFormat="1" ht="6.95" customHeight="1" x14ac:dyDescent="0.2">
      <c r="B38" s="24"/>
      <c r="L38" s="24"/>
    </row>
    <row r="39" spans="2:12" s="25" customFormat="1" ht="25.35" customHeight="1" x14ac:dyDescent="0.2">
      <c r="B39" s="24"/>
      <c r="C39" s="94"/>
      <c r="D39" s="95" t="s">
        <v>47</v>
      </c>
      <c r="E39" s="50"/>
      <c r="F39" s="50"/>
      <c r="G39" s="96" t="s">
        <v>48</v>
      </c>
      <c r="H39" s="97" t="s">
        <v>49</v>
      </c>
      <c r="I39" s="50"/>
      <c r="J39" s="98">
        <f>SUM(J30:J37)</f>
        <v>0</v>
      </c>
      <c r="K39" s="99"/>
      <c r="L39" s="24"/>
    </row>
    <row r="40" spans="2:12" s="25" customFormat="1" ht="14.45" customHeight="1" x14ac:dyDescent="0.2">
      <c r="B40" s="24"/>
      <c r="L40" s="24"/>
    </row>
    <row r="41" spans="2:12" ht="14.45" customHeight="1" x14ac:dyDescent="0.2">
      <c r="B41" s="15"/>
      <c r="L41" s="15"/>
    </row>
    <row r="42" spans="2:12" ht="14.45" customHeight="1" x14ac:dyDescent="0.2">
      <c r="B42" s="15"/>
      <c r="L42" s="15"/>
    </row>
    <row r="43" spans="2:12" ht="14.45" customHeight="1" x14ac:dyDescent="0.2">
      <c r="B43" s="15"/>
      <c r="L43" s="15"/>
    </row>
    <row r="44" spans="2:12" ht="14.45" customHeight="1" x14ac:dyDescent="0.2">
      <c r="B44" s="15"/>
      <c r="L44" s="15"/>
    </row>
    <row r="45" spans="2:12" ht="14.45" customHeight="1" x14ac:dyDescent="0.2">
      <c r="B45" s="15"/>
      <c r="L45" s="15"/>
    </row>
    <row r="46" spans="2:12" ht="14.45" customHeight="1" x14ac:dyDescent="0.2">
      <c r="B46" s="15"/>
      <c r="L46" s="15"/>
    </row>
    <row r="47" spans="2:12" ht="14.45" customHeight="1" x14ac:dyDescent="0.2">
      <c r="B47" s="15"/>
      <c r="L47" s="15"/>
    </row>
    <row r="48" spans="2:12" ht="14.45" customHeight="1" x14ac:dyDescent="0.2">
      <c r="B48" s="15"/>
      <c r="L48" s="15"/>
    </row>
    <row r="49" spans="2:12" ht="14.45" customHeight="1" x14ac:dyDescent="0.2">
      <c r="B49" s="15"/>
      <c r="L49" s="15"/>
    </row>
    <row r="50" spans="2:12" s="25" customFormat="1" ht="14.45" customHeight="1" x14ac:dyDescent="0.2">
      <c r="B50" s="24"/>
      <c r="D50" s="34" t="s">
        <v>50</v>
      </c>
      <c r="E50" s="35"/>
      <c r="F50" s="35"/>
      <c r="G50" s="34" t="s">
        <v>51</v>
      </c>
      <c r="H50" s="35"/>
      <c r="I50" s="35"/>
      <c r="J50" s="35"/>
      <c r="K50" s="35"/>
      <c r="L50" s="24"/>
    </row>
    <row r="51" spans="2:12" x14ac:dyDescent="0.2">
      <c r="B51" s="15"/>
      <c r="L51" s="15"/>
    </row>
    <row r="52" spans="2:12" x14ac:dyDescent="0.2">
      <c r="B52" s="15"/>
      <c r="L52" s="15"/>
    </row>
    <row r="53" spans="2:12" x14ac:dyDescent="0.2">
      <c r="B53" s="15"/>
      <c r="L53" s="15"/>
    </row>
    <row r="54" spans="2:12" x14ac:dyDescent="0.2">
      <c r="B54" s="15"/>
      <c r="L54" s="15"/>
    </row>
    <row r="55" spans="2:12" x14ac:dyDescent="0.2">
      <c r="B55" s="15"/>
      <c r="L55" s="15"/>
    </row>
    <row r="56" spans="2:12" x14ac:dyDescent="0.2">
      <c r="B56" s="15"/>
      <c r="L56" s="15"/>
    </row>
    <row r="57" spans="2:12" x14ac:dyDescent="0.2">
      <c r="B57" s="15"/>
      <c r="L57" s="15"/>
    </row>
    <row r="58" spans="2:12" x14ac:dyDescent="0.2">
      <c r="B58" s="15"/>
      <c r="L58" s="15"/>
    </row>
    <row r="59" spans="2:12" x14ac:dyDescent="0.2">
      <c r="B59" s="15"/>
      <c r="L59" s="15"/>
    </row>
    <row r="60" spans="2:12" x14ac:dyDescent="0.2">
      <c r="B60" s="15"/>
      <c r="L60" s="15"/>
    </row>
    <row r="61" spans="2:12" s="25" customFormat="1" ht="12.75" x14ac:dyDescent="0.2">
      <c r="B61" s="24"/>
      <c r="D61" s="36" t="s">
        <v>52</v>
      </c>
      <c r="E61" s="27"/>
      <c r="F61" s="100" t="s">
        <v>53</v>
      </c>
      <c r="G61" s="36" t="s">
        <v>52</v>
      </c>
      <c r="H61" s="27"/>
      <c r="I61" s="27"/>
      <c r="J61" s="101" t="s">
        <v>53</v>
      </c>
      <c r="K61" s="27"/>
      <c r="L61" s="24"/>
    </row>
    <row r="62" spans="2:12" x14ac:dyDescent="0.2">
      <c r="B62" s="15"/>
      <c r="L62" s="15"/>
    </row>
    <row r="63" spans="2:12" x14ac:dyDescent="0.2">
      <c r="B63" s="15"/>
      <c r="L63" s="15"/>
    </row>
    <row r="64" spans="2:12" x14ac:dyDescent="0.2">
      <c r="B64" s="15"/>
      <c r="L64" s="15"/>
    </row>
    <row r="65" spans="2:12" s="25" customFormat="1" ht="12.75" x14ac:dyDescent="0.2">
      <c r="B65" s="24"/>
      <c r="D65" s="34" t="s">
        <v>54</v>
      </c>
      <c r="E65" s="35"/>
      <c r="F65" s="35"/>
      <c r="G65" s="34" t="s">
        <v>55</v>
      </c>
      <c r="H65" s="35"/>
      <c r="I65" s="35"/>
      <c r="J65" s="35"/>
      <c r="K65" s="35"/>
      <c r="L65" s="24"/>
    </row>
    <row r="66" spans="2:12" x14ac:dyDescent="0.2">
      <c r="B66" s="15"/>
      <c r="L66" s="15"/>
    </row>
    <row r="67" spans="2:12" x14ac:dyDescent="0.2">
      <c r="B67" s="15"/>
      <c r="L67" s="15"/>
    </row>
    <row r="68" spans="2:12" x14ac:dyDescent="0.2">
      <c r="B68" s="15"/>
      <c r="L68" s="15"/>
    </row>
    <row r="69" spans="2:12" x14ac:dyDescent="0.2">
      <c r="B69" s="15"/>
      <c r="L69" s="15"/>
    </row>
    <row r="70" spans="2:12" x14ac:dyDescent="0.2">
      <c r="B70" s="15"/>
      <c r="L70" s="15"/>
    </row>
    <row r="71" spans="2:12" x14ac:dyDescent="0.2">
      <c r="B71" s="15"/>
      <c r="L71" s="15"/>
    </row>
    <row r="72" spans="2:12" x14ac:dyDescent="0.2">
      <c r="B72" s="15"/>
      <c r="L72" s="15"/>
    </row>
    <row r="73" spans="2:12" x14ac:dyDescent="0.2">
      <c r="B73" s="15"/>
      <c r="L73" s="15"/>
    </row>
    <row r="74" spans="2:12" x14ac:dyDescent="0.2">
      <c r="B74" s="15"/>
      <c r="L74" s="15"/>
    </row>
    <row r="75" spans="2:12" x14ac:dyDescent="0.2">
      <c r="B75" s="15"/>
      <c r="L75" s="15"/>
    </row>
    <row r="76" spans="2:12" s="25" customFormat="1" ht="12.75" x14ac:dyDescent="0.2">
      <c r="B76" s="24"/>
      <c r="D76" s="36" t="s">
        <v>52</v>
      </c>
      <c r="E76" s="27"/>
      <c r="F76" s="100" t="s">
        <v>53</v>
      </c>
      <c r="G76" s="36" t="s">
        <v>52</v>
      </c>
      <c r="H76" s="27"/>
      <c r="I76" s="27"/>
      <c r="J76" s="101" t="s">
        <v>53</v>
      </c>
      <c r="K76" s="27"/>
      <c r="L76" s="24"/>
    </row>
    <row r="77" spans="2:12" s="25" customFormat="1" ht="14.45" customHeight="1" x14ac:dyDescent="0.2">
      <c r="B77" s="37"/>
      <c r="C77" s="38"/>
      <c r="D77" s="38"/>
      <c r="E77" s="38"/>
      <c r="F77" s="38"/>
      <c r="G77" s="38"/>
      <c r="H77" s="38"/>
      <c r="I77" s="38"/>
      <c r="J77" s="38"/>
      <c r="K77" s="38"/>
      <c r="L77" s="24"/>
    </row>
    <row r="81" spans="2:47" s="25" customFormat="1" ht="6.95" customHeight="1" x14ac:dyDescent="0.2">
      <c r="B81" s="39"/>
      <c r="C81" s="40"/>
      <c r="D81" s="40"/>
      <c r="E81" s="40"/>
      <c r="F81" s="40"/>
      <c r="G81" s="40"/>
      <c r="H81" s="40"/>
      <c r="I81" s="40"/>
      <c r="J81" s="40"/>
      <c r="K81" s="40"/>
      <c r="L81" s="24"/>
    </row>
    <row r="82" spans="2:47" s="25" customFormat="1" ht="24.95" customHeight="1" x14ac:dyDescent="0.2">
      <c r="B82" s="24"/>
      <c r="C82" s="16" t="s">
        <v>193</v>
      </c>
      <c r="L82" s="24"/>
    </row>
    <row r="83" spans="2:47" s="25" customFormat="1" ht="6.95" customHeight="1" x14ac:dyDescent="0.2">
      <c r="B83" s="24"/>
      <c r="L83" s="24"/>
    </row>
    <row r="84" spans="2:47" s="25" customFormat="1" ht="12" customHeight="1" x14ac:dyDescent="0.2">
      <c r="B84" s="24"/>
      <c r="C84" s="21" t="s">
        <v>17</v>
      </c>
      <c r="L84" s="24"/>
    </row>
    <row r="85" spans="2:47" s="25" customFormat="1" ht="16.5" customHeight="1" x14ac:dyDescent="0.2">
      <c r="B85" s="24"/>
      <c r="E85" s="238" t="str">
        <f>E7</f>
        <v>Generální oprava a úprava pavilonu nosorožců - ZHODNOCENÍ</v>
      </c>
      <c r="F85" s="239"/>
      <c r="G85" s="239"/>
      <c r="H85" s="239"/>
      <c r="L85" s="24"/>
    </row>
    <row r="86" spans="2:47" s="25" customFormat="1" ht="12" customHeight="1" x14ac:dyDescent="0.2">
      <c r="B86" s="24"/>
      <c r="C86" s="21" t="s">
        <v>119</v>
      </c>
      <c r="L86" s="24"/>
    </row>
    <row r="87" spans="2:47" s="25" customFormat="1" ht="16.5" customHeight="1" x14ac:dyDescent="0.2">
      <c r="B87" s="24"/>
      <c r="E87" s="223" t="str">
        <f>E9</f>
        <v>5 - SO 01 - MaR - zhodnocení</v>
      </c>
      <c r="F87" s="237"/>
      <c r="G87" s="237"/>
      <c r="H87" s="237"/>
      <c r="L87" s="24"/>
    </row>
    <row r="88" spans="2:47" s="25" customFormat="1" ht="6.95" customHeight="1" x14ac:dyDescent="0.2">
      <c r="B88" s="24"/>
      <c r="L88" s="24"/>
    </row>
    <row r="89" spans="2:47" s="25" customFormat="1" ht="12" customHeight="1" x14ac:dyDescent="0.2">
      <c r="B89" s="24"/>
      <c r="C89" s="21" t="s">
        <v>21</v>
      </c>
      <c r="F89" s="22" t="str">
        <f>F12</f>
        <v xml:space="preserve"> </v>
      </c>
      <c r="I89" s="21" t="s">
        <v>23</v>
      </c>
      <c r="J89" s="84" t="str">
        <f>IF(J12="","",J12)</f>
        <v>1. 12. 2022</v>
      </c>
      <c r="L89" s="24"/>
    </row>
    <row r="90" spans="2:47" s="25" customFormat="1" ht="6.95" customHeight="1" x14ac:dyDescent="0.2">
      <c r="B90" s="24"/>
      <c r="L90" s="24"/>
    </row>
    <row r="91" spans="2:47" s="25" customFormat="1" ht="40.15" customHeight="1" x14ac:dyDescent="0.2">
      <c r="B91" s="24"/>
      <c r="C91" s="21" t="s">
        <v>25</v>
      </c>
      <c r="F91" s="22" t="str">
        <f>E15</f>
        <v>ZOO Dvůr Králové a.s., Štefánikova 1029, D.K.n.L.</v>
      </c>
      <c r="I91" s="21" t="s">
        <v>31</v>
      </c>
      <c r="J91" s="102" t="str">
        <f>E21</f>
        <v>Projektis DK s r.o., Legionářská 562, D.K.n.L.</v>
      </c>
      <c r="L91" s="24"/>
    </row>
    <row r="92" spans="2:47" s="25" customFormat="1" ht="15.2" customHeight="1" x14ac:dyDescent="0.2">
      <c r="B92" s="24"/>
      <c r="C92" s="21" t="s">
        <v>29</v>
      </c>
      <c r="F92" s="22" t="str">
        <f>IF(E18="","",E18)</f>
        <v>Vyplň údaj</v>
      </c>
      <c r="I92" s="21" t="s">
        <v>34</v>
      </c>
      <c r="J92" s="102" t="str">
        <f>E24</f>
        <v>ing. V. Švehla</v>
      </c>
      <c r="L92" s="24"/>
    </row>
    <row r="93" spans="2:47" s="25" customFormat="1" ht="10.35" customHeight="1" x14ac:dyDescent="0.2">
      <c r="B93" s="24"/>
      <c r="L93" s="24"/>
    </row>
    <row r="94" spans="2:47" s="25" customFormat="1" ht="29.25" customHeight="1" x14ac:dyDescent="0.2">
      <c r="B94" s="24"/>
      <c r="C94" s="103" t="s">
        <v>194</v>
      </c>
      <c r="D94" s="94"/>
      <c r="E94" s="94"/>
      <c r="F94" s="94"/>
      <c r="G94" s="94"/>
      <c r="H94" s="94"/>
      <c r="I94" s="94"/>
      <c r="J94" s="104" t="s">
        <v>195</v>
      </c>
      <c r="K94" s="94"/>
      <c r="L94" s="24"/>
    </row>
    <row r="95" spans="2:47" s="25" customFormat="1" ht="10.35" customHeight="1" x14ac:dyDescent="0.2">
      <c r="B95" s="24"/>
      <c r="L95" s="24"/>
    </row>
    <row r="96" spans="2:47" s="25" customFormat="1" ht="22.9" customHeight="1" x14ac:dyDescent="0.2">
      <c r="B96" s="24"/>
      <c r="C96" s="105" t="s">
        <v>196</v>
      </c>
      <c r="J96" s="89">
        <f>J123</f>
        <v>0</v>
      </c>
      <c r="L96" s="24"/>
      <c r="AU96" s="12" t="s">
        <v>197</v>
      </c>
    </row>
    <row r="97" spans="2:12" s="107" customFormat="1" ht="24.95" customHeight="1" x14ac:dyDescent="0.2">
      <c r="B97" s="106"/>
      <c r="D97" s="108" t="s">
        <v>1596</v>
      </c>
      <c r="E97" s="109"/>
      <c r="F97" s="109"/>
      <c r="G97" s="109"/>
      <c r="H97" s="109"/>
      <c r="I97" s="109"/>
      <c r="J97" s="110">
        <f>J124</f>
        <v>0</v>
      </c>
      <c r="L97" s="106"/>
    </row>
    <row r="98" spans="2:12" s="112" customFormat="1" ht="19.899999999999999" customHeight="1" x14ac:dyDescent="0.2">
      <c r="B98" s="111"/>
      <c r="D98" s="113" t="s">
        <v>2158</v>
      </c>
      <c r="E98" s="114"/>
      <c r="F98" s="114"/>
      <c r="G98" s="114"/>
      <c r="H98" s="114"/>
      <c r="I98" s="114"/>
      <c r="J98" s="115">
        <f>J125</f>
        <v>0</v>
      </c>
      <c r="L98" s="111"/>
    </row>
    <row r="99" spans="2:12" s="112" customFormat="1" ht="14.85" customHeight="1" x14ac:dyDescent="0.2">
      <c r="B99" s="111"/>
      <c r="D99" s="113" t="s">
        <v>2159</v>
      </c>
      <c r="E99" s="114"/>
      <c r="F99" s="114"/>
      <c r="G99" s="114"/>
      <c r="H99" s="114"/>
      <c r="I99" s="114"/>
      <c r="J99" s="115">
        <f>J126</f>
        <v>0</v>
      </c>
      <c r="L99" s="111"/>
    </row>
    <row r="100" spans="2:12" s="112" customFormat="1" ht="14.85" customHeight="1" x14ac:dyDescent="0.2">
      <c r="B100" s="111"/>
      <c r="D100" s="113" t="s">
        <v>2160</v>
      </c>
      <c r="E100" s="114"/>
      <c r="F100" s="114"/>
      <c r="G100" s="114"/>
      <c r="H100" s="114"/>
      <c r="I100" s="114"/>
      <c r="J100" s="115">
        <f>J142</f>
        <v>0</v>
      </c>
      <c r="L100" s="111"/>
    </row>
    <row r="101" spans="2:12" s="112" customFormat="1" ht="14.85" customHeight="1" x14ac:dyDescent="0.2">
      <c r="B101" s="111"/>
      <c r="D101" s="113" t="s">
        <v>2161</v>
      </c>
      <c r="E101" s="114"/>
      <c r="F101" s="114"/>
      <c r="G101" s="114"/>
      <c r="H101" s="114"/>
      <c r="I101" s="114"/>
      <c r="J101" s="115">
        <f>J144</f>
        <v>0</v>
      </c>
      <c r="L101" s="111"/>
    </row>
    <row r="102" spans="2:12" s="112" customFormat="1" ht="14.85" customHeight="1" x14ac:dyDescent="0.2">
      <c r="B102" s="111"/>
      <c r="D102" s="113" t="s">
        <v>2162</v>
      </c>
      <c r="E102" s="114"/>
      <c r="F102" s="114"/>
      <c r="G102" s="114"/>
      <c r="H102" s="114"/>
      <c r="I102" s="114"/>
      <c r="J102" s="115">
        <f>J148</f>
        <v>0</v>
      </c>
      <c r="L102" s="111"/>
    </row>
    <row r="103" spans="2:12" s="112" customFormat="1" ht="14.85" customHeight="1" x14ac:dyDescent="0.2">
      <c r="B103" s="111"/>
      <c r="D103" s="113" t="s">
        <v>2163</v>
      </c>
      <c r="E103" s="114"/>
      <c r="F103" s="114"/>
      <c r="G103" s="114"/>
      <c r="H103" s="114"/>
      <c r="I103" s="114"/>
      <c r="J103" s="115">
        <f>J150</f>
        <v>0</v>
      </c>
      <c r="L103" s="111"/>
    </row>
    <row r="104" spans="2:12" s="25" customFormat="1" ht="21.75" customHeight="1" x14ac:dyDescent="0.2">
      <c r="B104" s="24"/>
      <c r="L104" s="24"/>
    </row>
    <row r="105" spans="2:12" s="25" customFormat="1" ht="6.95" customHeight="1" x14ac:dyDescent="0.2">
      <c r="B105" s="37"/>
      <c r="C105" s="38"/>
      <c r="D105" s="38"/>
      <c r="E105" s="38"/>
      <c r="F105" s="38"/>
      <c r="G105" s="38"/>
      <c r="H105" s="38"/>
      <c r="I105" s="38"/>
      <c r="J105" s="38"/>
      <c r="K105" s="38"/>
      <c r="L105" s="24"/>
    </row>
    <row r="109" spans="2:12" s="25" customFormat="1" ht="6.95" customHeight="1" x14ac:dyDescent="0.2">
      <c r="B109" s="39"/>
      <c r="C109" s="40"/>
      <c r="D109" s="40"/>
      <c r="E109" s="40"/>
      <c r="F109" s="40"/>
      <c r="G109" s="40"/>
      <c r="H109" s="40"/>
      <c r="I109" s="40"/>
      <c r="J109" s="40"/>
      <c r="K109" s="40"/>
      <c r="L109" s="24"/>
    </row>
    <row r="110" spans="2:12" s="25" customFormat="1" ht="24.95" customHeight="1" x14ac:dyDescent="0.2">
      <c r="B110" s="24"/>
      <c r="C110" s="16" t="s">
        <v>221</v>
      </c>
      <c r="L110" s="24"/>
    </row>
    <row r="111" spans="2:12" s="25" customFormat="1" ht="6.95" customHeight="1" x14ac:dyDescent="0.2">
      <c r="B111" s="24"/>
      <c r="L111" s="24"/>
    </row>
    <row r="112" spans="2:12" s="25" customFormat="1" ht="12" customHeight="1" x14ac:dyDescent="0.2">
      <c r="B112" s="24"/>
      <c r="C112" s="21" t="s">
        <v>17</v>
      </c>
      <c r="L112" s="24"/>
    </row>
    <row r="113" spans="2:65" s="25" customFormat="1" ht="16.5" customHeight="1" x14ac:dyDescent="0.2">
      <c r="B113" s="24"/>
      <c r="E113" s="238" t="str">
        <f>E7</f>
        <v>Generální oprava a úprava pavilonu nosorožců - ZHODNOCENÍ</v>
      </c>
      <c r="F113" s="239"/>
      <c r="G113" s="239"/>
      <c r="H113" s="239"/>
      <c r="L113" s="24"/>
    </row>
    <row r="114" spans="2:65" s="25" customFormat="1" ht="12" customHeight="1" x14ac:dyDescent="0.2">
      <c r="B114" s="24"/>
      <c r="C114" s="21" t="s">
        <v>119</v>
      </c>
      <c r="L114" s="24"/>
    </row>
    <row r="115" spans="2:65" s="25" customFormat="1" ht="16.5" customHeight="1" x14ac:dyDescent="0.2">
      <c r="B115" s="24"/>
      <c r="E115" s="223" t="str">
        <f>E9</f>
        <v>5 - SO 01 - MaR - zhodnocení</v>
      </c>
      <c r="F115" s="237"/>
      <c r="G115" s="237"/>
      <c r="H115" s="237"/>
      <c r="L115" s="24"/>
    </row>
    <row r="116" spans="2:65" s="25" customFormat="1" ht="6.95" customHeight="1" x14ac:dyDescent="0.2">
      <c r="B116" s="24"/>
      <c r="L116" s="24"/>
    </row>
    <row r="117" spans="2:65" s="25" customFormat="1" ht="12" customHeight="1" x14ac:dyDescent="0.2">
      <c r="B117" s="24"/>
      <c r="C117" s="21" t="s">
        <v>21</v>
      </c>
      <c r="F117" s="22" t="str">
        <f>F12</f>
        <v xml:space="preserve"> </v>
      </c>
      <c r="I117" s="21" t="s">
        <v>23</v>
      </c>
      <c r="J117" s="84" t="str">
        <f>IF(J12="","",J12)</f>
        <v>1. 12. 2022</v>
      </c>
      <c r="L117" s="24"/>
    </row>
    <row r="118" spans="2:65" s="25" customFormat="1" ht="6.95" customHeight="1" x14ac:dyDescent="0.2">
      <c r="B118" s="24"/>
      <c r="L118" s="24"/>
    </row>
    <row r="119" spans="2:65" s="25" customFormat="1" ht="40.15" customHeight="1" x14ac:dyDescent="0.2">
      <c r="B119" s="24"/>
      <c r="C119" s="21" t="s">
        <v>25</v>
      </c>
      <c r="F119" s="22" t="str">
        <f>E15</f>
        <v>ZOO Dvůr Králové a.s., Štefánikova 1029, D.K.n.L.</v>
      </c>
      <c r="I119" s="21" t="s">
        <v>31</v>
      </c>
      <c r="J119" s="102" t="str">
        <f>E21</f>
        <v>Projektis DK s r.o., Legionářská 562, D.K.n.L.</v>
      </c>
      <c r="L119" s="24"/>
    </row>
    <row r="120" spans="2:65" s="25" customFormat="1" ht="15.2" customHeight="1" x14ac:dyDescent="0.2">
      <c r="B120" s="24"/>
      <c r="C120" s="21" t="s">
        <v>29</v>
      </c>
      <c r="F120" s="22" t="str">
        <f>IF(E18="","",E18)</f>
        <v>Vyplň údaj</v>
      </c>
      <c r="I120" s="21" t="s">
        <v>34</v>
      </c>
      <c r="J120" s="102" t="str">
        <f>E24</f>
        <v>ing. V. Švehla</v>
      </c>
      <c r="L120" s="24"/>
    </row>
    <row r="121" spans="2:65" s="25" customFormat="1" ht="10.35" customHeight="1" x14ac:dyDescent="0.2">
      <c r="B121" s="24"/>
      <c r="L121" s="24"/>
    </row>
    <row r="122" spans="2:65" s="120" customFormat="1" ht="29.25" customHeight="1" x14ac:dyDescent="0.2">
      <c r="B122" s="116"/>
      <c r="C122" s="117" t="s">
        <v>222</v>
      </c>
      <c r="D122" s="118" t="s">
        <v>62</v>
      </c>
      <c r="E122" s="118" t="s">
        <v>58</v>
      </c>
      <c r="F122" s="118" t="s">
        <v>59</v>
      </c>
      <c r="G122" s="118" t="s">
        <v>223</v>
      </c>
      <c r="H122" s="118" t="s">
        <v>224</v>
      </c>
      <c r="I122" s="118" t="s">
        <v>225</v>
      </c>
      <c r="J122" s="118" t="s">
        <v>195</v>
      </c>
      <c r="K122" s="119" t="s">
        <v>226</v>
      </c>
      <c r="L122" s="116"/>
      <c r="M122" s="52" t="s">
        <v>1</v>
      </c>
      <c r="N122" s="53" t="s">
        <v>41</v>
      </c>
      <c r="O122" s="53" t="s">
        <v>227</v>
      </c>
      <c r="P122" s="53" t="s">
        <v>228</v>
      </c>
      <c r="Q122" s="53" t="s">
        <v>229</v>
      </c>
      <c r="R122" s="53" t="s">
        <v>230</v>
      </c>
      <c r="S122" s="53" t="s">
        <v>231</v>
      </c>
      <c r="T122" s="54" t="s">
        <v>232</v>
      </c>
    </row>
    <row r="123" spans="2:65" s="25" customFormat="1" ht="22.9" customHeight="1" x14ac:dyDescent="0.25">
      <c r="B123" s="24"/>
      <c r="C123" s="58" t="s">
        <v>233</v>
      </c>
      <c r="J123" s="121">
        <f>BK123</f>
        <v>0</v>
      </c>
      <c r="L123" s="24"/>
      <c r="M123" s="55"/>
      <c r="N123" s="47"/>
      <c r="O123" s="47"/>
      <c r="P123" s="122">
        <f>P124</f>
        <v>0</v>
      </c>
      <c r="Q123" s="47"/>
      <c r="R123" s="122">
        <f>R124</f>
        <v>0</v>
      </c>
      <c r="S123" s="47"/>
      <c r="T123" s="123">
        <f>T124</f>
        <v>0</v>
      </c>
      <c r="AT123" s="12" t="s">
        <v>76</v>
      </c>
      <c r="AU123" s="12" t="s">
        <v>197</v>
      </c>
      <c r="BK123" s="124">
        <f>BK124</f>
        <v>0</v>
      </c>
    </row>
    <row r="124" spans="2:65" s="126" customFormat="1" ht="25.9" customHeight="1" x14ac:dyDescent="0.2">
      <c r="B124" s="125"/>
      <c r="D124" s="127" t="s">
        <v>76</v>
      </c>
      <c r="E124" s="128" t="s">
        <v>327</v>
      </c>
      <c r="F124" s="128" t="s">
        <v>1611</v>
      </c>
      <c r="J124" s="129">
        <f>BK124</f>
        <v>0</v>
      </c>
      <c r="L124" s="125"/>
      <c r="M124" s="130"/>
      <c r="P124" s="131">
        <f>P125</f>
        <v>0</v>
      </c>
      <c r="R124" s="131">
        <f>R125</f>
        <v>0</v>
      </c>
      <c r="T124" s="132">
        <f>T125</f>
        <v>0</v>
      </c>
      <c r="AR124" s="127" t="s">
        <v>88</v>
      </c>
      <c r="AT124" s="133" t="s">
        <v>76</v>
      </c>
      <c r="AU124" s="133" t="s">
        <v>77</v>
      </c>
      <c r="AY124" s="127" t="s">
        <v>236</v>
      </c>
      <c r="BK124" s="134">
        <f>BK125</f>
        <v>0</v>
      </c>
    </row>
    <row r="125" spans="2:65" s="126" customFormat="1" ht="22.9" customHeight="1" x14ac:dyDescent="0.2">
      <c r="B125" s="125"/>
      <c r="D125" s="127" t="s">
        <v>76</v>
      </c>
      <c r="E125" s="135" t="s">
        <v>2164</v>
      </c>
      <c r="F125" s="135" t="s">
        <v>2165</v>
      </c>
      <c r="J125" s="136">
        <f>BK125</f>
        <v>0</v>
      </c>
      <c r="L125" s="125"/>
      <c r="M125" s="130"/>
      <c r="P125" s="131">
        <f>P126+P142+P144+P148+P150</f>
        <v>0</v>
      </c>
      <c r="R125" s="131">
        <f>R126+R142+R144+R148+R150</f>
        <v>0</v>
      </c>
      <c r="T125" s="132">
        <f>T126+T142+T144+T148+T150</f>
        <v>0</v>
      </c>
      <c r="AR125" s="127" t="s">
        <v>88</v>
      </c>
      <c r="AT125" s="133" t="s">
        <v>76</v>
      </c>
      <c r="AU125" s="133" t="s">
        <v>8</v>
      </c>
      <c r="AY125" s="127" t="s">
        <v>236</v>
      </c>
      <c r="BK125" s="134">
        <f>BK126+BK142+BK144+BK148+BK150</f>
        <v>0</v>
      </c>
    </row>
    <row r="126" spans="2:65" s="126" customFormat="1" ht="20.85" customHeight="1" x14ac:dyDescent="0.2">
      <c r="B126" s="125"/>
      <c r="D126" s="127" t="s">
        <v>76</v>
      </c>
      <c r="E126" s="135" t="s">
        <v>2072</v>
      </c>
      <c r="F126" s="135" t="s">
        <v>2166</v>
      </c>
      <c r="J126" s="136">
        <f>BK126</f>
        <v>0</v>
      </c>
      <c r="L126" s="125"/>
      <c r="M126" s="130"/>
      <c r="P126" s="131">
        <f>SUM(P127:P141)</f>
        <v>0</v>
      </c>
      <c r="R126" s="131">
        <f>SUM(R127:R141)</f>
        <v>0</v>
      </c>
      <c r="T126" s="132">
        <f>SUM(T127:T141)</f>
        <v>0</v>
      </c>
      <c r="AR126" s="127" t="s">
        <v>8</v>
      </c>
      <c r="AT126" s="133" t="s">
        <v>76</v>
      </c>
      <c r="AU126" s="133" t="s">
        <v>85</v>
      </c>
      <c r="AY126" s="127" t="s">
        <v>236</v>
      </c>
      <c r="BK126" s="134">
        <f>SUM(BK127:BK141)</f>
        <v>0</v>
      </c>
    </row>
    <row r="127" spans="2:65" s="25" customFormat="1" ht="16.5" customHeight="1" x14ac:dyDescent="0.2">
      <c r="B127" s="24"/>
      <c r="C127" s="164" t="s">
        <v>8</v>
      </c>
      <c r="D127" s="164" t="s">
        <v>327</v>
      </c>
      <c r="E127" s="165" t="s">
        <v>2167</v>
      </c>
      <c r="F127" s="166" t="s">
        <v>2168</v>
      </c>
      <c r="G127" s="167" t="s">
        <v>312</v>
      </c>
      <c r="H127" s="168">
        <v>4</v>
      </c>
      <c r="I127" s="7"/>
      <c r="J127" s="169">
        <f t="shared" ref="J127:J141" si="0">ROUND(I127*H127,0)</f>
        <v>0</v>
      </c>
      <c r="K127" s="166" t="s">
        <v>1</v>
      </c>
      <c r="L127" s="170"/>
      <c r="M127" s="171" t="s">
        <v>1</v>
      </c>
      <c r="N127" s="172" t="s">
        <v>42</v>
      </c>
      <c r="P127" s="145">
        <f t="shared" ref="P127:P141" si="1">O127*H127</f>
        <v>0</v>
      </c>
      <c r="Q127" s="145">
        <v>0</v>
      </c>
      <c r="R127" s="145">
        <f t="shared" ref="R127:R141" si="2">Q127*H127</f>
        <v>0</v>
      </c>
      <c r="S127" s="145">
        <v>0</v>
      </c>
      <c r="T127" s="146">
        <f t="shared" ref="T127:T141" si="3">S127*H127</f>
        <v>0</v>
      </c>
      <c r="AR127" s="147" t="s">
        <v>259</v>
      </c>
      <c r="AT127" s="147" t="s">
        <v>327</v>
      </c>
      <c r="AU127" s="147" t="s">
        <v>88</v>
      </c>
      <c r="AY127" s="12" t="s">
        <v>236</v>
      </c>
      <c r="BE127" s="148">
        <f t="shared" ref="BE127:BE141" si="4">IF(N127="základní",J127,0)</f>
        <v>0</v>
      </c>
      <c r="BF127" s="148">
        <f t="shared" ref="BF127:BF141" si="5">IF(N127="snížená",J127,0)</f>
        <v>0</v>
      </c>
      <c r="BG127" s="148">
        <f t="shared" ref="BG127:BG141" si="6">IF(N127="zákl. přenesená",J127,0)</f>
        <v>0</v>
      </c>
      <c r="BH127" s="148">
        <f t="shared" ref="BH127:BH141" si="7">IF(N127="sníž. přenesená",J127,0)</f>
        <v>0</v>
      </c>
      <c r="BI127" s="148">
        <f t="shared" ref="BI127:BI141" si="8">IF(N127="nulová",J127,0)</f>
        <v>0</v>
      </c>
      <c r="BJ127" s="12" t="s">
        <v>8</v>
      </c>
      <c r="BK127" s="148">
        <f t="shared" ref="BK127:BK141" si="9">ROUND(I127*H127,0)</f>
        <v>0</v>
      </c>
      <c r="BL127" s="12" t="s">
        <v>91</v>
      </c>
      <c r="BM127" s="147" t="s">
        <v>85</v>
      </c>
    </row>
    <row r="128" spans="2:65" s="25" customFormat="1" ht="16.5" customHeight="1" x14ac:dyDescent="0.2">
      <c r="B128" s="24"/>
      <c r="C128" s="164" t="s">
        <v>85</v>
      </c>
      <c r="D128" s="164" t="s">
        <v>327</v>
      </c>
      <c r="E128" s="165" t="s">
        <v>2169</v>
      </c>
      <c r="F128" s="166" t="s">
        <v>2170</v>
      </c>
      <c r="G128" s="167" t="s">
        <v>312</v>
      </c>
      <c r="H128" s="168">
        <v>1</v>
      </c>
      <c r="I128" s="7"/>
      <c r="J128" s="169">
        <f t="shared" si="0"/>
        <v>0</v>
      </c>
      <c r="K128" s="166" t="s">
        <v>1</v>
      </c>
      <c r="L128" s="170"/>
      <c r="M128" s="171" t="s">
        <v>1</v>
      </c>
      <c r="N128" s="172" t="s">
        <v>42</v>
      </c>
      <c r="P128" s="145">
        <f t="shared" si="1"/>
        <v>0</v>
      </c>
      <c r="Q128" s="145">
        <v>0</v>
      </c>
      <c r="R128" s="145">
        <f t="shared" si="2"/>
        <v>0</v>
      </c>
      <c r="S128" s="145">
        <v>0</v>
      </c>
      <c r="T128" s="146">
        <f t="shared" si="3"/>
        <v>0</v>
      </c>
      <c r="AR128" s="147" t="s">
        <v>259</v>
      </c>
      <c r="AT128" s="147" t="s">
        <v>327</v>
      </c>
      <c r="AU128" s="147" t="s">
        <v>88</v>
      </c>
      <c r="AY128" s="12" t="s">
        <v>236</v>
      </c>
      <c r="BE128" s="148">
        <f t="shared" si="4"/>
        <v>0</v>
      </c>
      <c r="BF128" s="148">
        <f t="shared" si="5"/>
        <v>0</v>
      </c>
      <c r="BG128" s="148">
        <f t="shared" si="6"/>
        <v>0</v>
      </c>
      <c r="BH128" s="148">
        <f t="shared" si="7"/>
        <v>0</v>
      </c>
      <c r="BI128" s="148">
        <f t="shared" si="8"/>
        <v>0</v>
      </c>
      <c r="BJ128" s="12" t="s">
        <v>8</v>
      </c>
      <c r="BK128" s="148">
        <f t="shared" si="9"/>
        <v>0</v>
      </c>
      <c r="BL128" s="12" t="s">
        <v>91</v>
      </c>
      <c r="BM128" s="147" t="s">
        <v>91</v>
      </c>
    </row>
    <row r="129" spans="2:65" s="25" customFormat="1" ht="16.5" customHeight="1" x14ac:dyDescent="0.2">
      <c r="B129" s="24"/>
      <c r="C129" s="164" t="s">
        <v>88</v>
      </c>
      <c r="D129" s="164" t="s">
        <v>327</v>
      </c>
      <c r="E129" s="165" t="s">
        <v>2171</v>
      </c>
      <c r="F129" s="166" t="s">
        <v>2172</v>
      </c>
      <c r="G129" s="167" t="s">
        <v>312</v>
      </c>
      <c r="H129" s="168">
        <v>5</v>
      </c>
      <c r="I129" s="7"/>
      <c r="J129" s="169">
        <f t="shared" si="0"/>
        <v>0</v>
      </c>
      <c r="K129" s="166" t="s">
        <v>1</v>
      </c>
      <c r="L129" s="170"/>
      <c r="M129" s="171" t="s">
        <v>1</v>
      </c>
      <c r="N129" s="172" t="s">
        <v>42</v>
      </c>
      <c r="P129" s="145">
        <f t="shared" si="1"/>
        <v>0</v>
      </c>
      <c r="Q129" s="145">
        <v>0</v>
      </c>
      <c r="R129" s="145">
        <f t="shared" si="2"/>
        <v>0</v>
      </c>
      <c r="S129" s="145">
        <v>0</v>
      </c>
      <c r="T129" s="146">
        <f t="shared" si="3"/>
        <v>0</v>
      </c>
      <c r="AR129" s="147" t="s">
        <v>259</v>
      </c>
      <c r="AT129" s="147" t="s">
        <v>327</v>
      </c>
      <c r="AU129" s="147" t="s">
        <v>88</v>
      </c>
      <c r="AY129" s="12" t="s">
        <v>236</v>
      </c>
      <c r="BE129" s="148">
        <f t="shared" si="4"/>
        <v>0</v>
      </c>
      <c r="BF129" s="148">
        <f t="shared" si="5"/>
        <v>0</v>
      </c>
      <c r="BG129" s="148">
        <f t="shared" si="6"/>
        <v>0</v>
      </c>
      <c r="BH129" s="148">
        <f t="shared" si="7"/>
        <v>0</v>
      </c>
      <c r="BI129" s="148">
        <f t="shared" si="8"/>
        <v>0</v>
      </c>
      <c r="BJ129" s="12" t="s">
        <v>8</v>
      </c>
      <c r="BK129" s="148">
        <f t="shared" si="9"/>
        <v>0</v>
      </c>
      <c r="BL129" s="12" t="s">
        <v>91</v>
      </c>
      <c r="BM129" s="147" t="s">
        <v>249</v>
      </c>
    </row>
    <row r="130" spans="2:65" s="25" customFormat="1" ht="16.5" customHeight="1" x14ac:dyDescent="0.2">
      <c r="B130" s="24"/>
      <c r="C130" s="164" t="s">
        <v>91</v>
      </c>
      <c r="D130" s="164" t="s">
        <v>327</v>
      </c>
      <c r="E130" s="165" t="s">
        <v>2173</v>
      </c>
      <c r="F130" s="166" t="s">
        <v>2174</v>
      </c>
      <c r="G130" s="167" t="s">
        <v>312</v>
      </c>
      <c r="H130" s="168">
        <v>1</v>
      </c>
      <c r="I130" s="7"/>
      <c r="J130" s="169">
        <f t="shared" si="0"/>
        <v>0</v>
      </c>
      <c r="K130" s="166" t="s">
        <v>1</v>
      </c>
      <c r="L130" s="170"/>
      <c r="M130" s="171" t="s">
        <v>1</v>
      </c>
      <c r="N130" s="172" t="s">
        <v>42</v>
      </c>
      <c r="P130" s="145">
        <f t="shared" si="1"/>
        <v>0</v>
      </c>
      <c r="Q130" s="145">
        <v>0</v>
      </c>
      <c r="R130" s="145">
        <f t="shared" si="2"/>
        <v>0</v>
      </c>
      <c r="S130" s="145">
        <v>0</v>
      </c>
      <c r="T130" s="146">
        <f t="shared" si="3"/>
        <v>0</v>
      </c>
      <c r="AR130" s="147" t="s">
        <v>259</v>
      </c>
      <c r="AT130" s="147" t="s">
        <v>327</v>
      </c>
      <c r="AU130" s="147" t="s">
        <v>88</v>
      </c>
      <c r="AY130" s="12" t="s">
        <v>236</v>
      </c>
      <c r="BE130" s="148">
        <f t="shared" si="4"/>
        <v>0</v>
      </c>
      <c r="BF130" s="148">
        <f t="shared" si="5"/>
        <v>0</v>
      </c>
      <c r="BG130" s="148">
        <f t="shared" si="6"/>
        <v>0</v>
      </c>
      <c r="BH130" s="148">
        <f t="shared" si="7"/>
        <v>0</v>
      </c>
      <c r="BI130" s="148">
        <f t="shared" si="8"/>
        <v>0</v>
      </c>
      <c r="BJ130" s="12" t="s">
        <v>8</v>
      </c>
      <c r="BK130" s="148">
        <f t="shared" si="9"/>
        <v>0</v>
      </c>
      <c r="BL130" s="12" t="s">
        <v>91</v>
      </c>
      <c r="BM130" s="147" t="s">
        <v>259</v>
      </c>
    </row>
    <row r="131" spans="2:65" s="25" customFormat="1" ht="24.2" customHeight="1" x14ac:dyDescent="0.2">
      <c r="B131" s="24"/>
      <c r="C131" s="164" t="s">
        <v>94</v>
      </c>
      <c r="D131" s="164" t="s">
        <v>327</v>
      </c>
      <c r="E131" s="165" t="s">
        <v>2175</v>
      </c>
      <c r="F131" s="166" t="s">
        <v>2176</v>
      </c>
      <c r="G131" s="167" t="s">
        <v>312</v>
      </c>
      <c r="H131" s="168">
        <v>2</v>
      </c>
      <c r="I131" s="7"/>
      <c r="J131" s="169">
        <f t="shared" si="0"/>
        <v>0</v>
      </c>
      <c r="K131" s="166" t="s">
        <v>1</v>
      </c>
      <c r="L131" s="170"/>
      <c r="M131" s="171" t="s">
        <v>1</v>
      </c>
      <c r="N131" s="172" t="s">
        <v>42</v>
      </c>
      <c r="P131" s="145">
        <f t="shared" si="1"/>
        <v>0</v>
      </c>
      <c r="Q131" s="145">
        <v>0</v>
      </c>
      <c r="R131" s="145">
        <f t="shared" si="2"/>
        <v>0</v>
      </c>
      <c r="S131" s="145">
        <v>0</v>
      </c>
      <c r="T131" s="146">
        <f t="shared" si="3"/>
        <v>0</v>
      </c>
      <c r="AR131" s="147" t="s">
        <v>259</v>
      </c>
      <c r="AT131" s="147" t="s">
        <v>327</v>
      </c>
      <c r="AU131" s="147" t="s">
        <v>88</v>
      </c>
      <c r="AY131" s="12" t="s">
        <v>236</v>
      </c>
      <c r="BE131" s="148">
        <f t="shared" si="4"/>
        <v>0</v>
      </c>
      <c r="BF131" s="148">
        <f t="shared" si="5"/>
        <v>0</v>
      </c>
      <c r="BG131" s="148">
        <f t="shared" si="6"/>
        <v>0</v>
      </c>
      <c r="BH131" s="148">
        <f t="shared" si="7"/>
        <v>0</v>
      </c>
      <c r="BI131" s="148">
        <f t="shared" si="8"/>
        <v>0</v>
      </c>
      <c r="BJ131" s="12" t="s">
        <v>8</v>
      </c>
      <c r="BK131" s="148">
        <f t="shared" si="9"/>
        <v>0</v>
      </c>
      <c r="BL131" s="12" t="s">
        <v>91</v>
      </c>
      <c r="BM131" s="147" t="s">
        <v>266</v>
      </c>
    </row>
    <row r="132" spans="2:65" s="25" customFormat="1" ht="16.5" customHeight="1" x14ac:dyDescent="0.2">
      <c r="B132" s="24"/>
      <c r="C132" s="164" t="s">
        <v>249</v>
      </c>
      <c r="D132" s="164" t="s">
        <v>327</v>
      </c>
      <c r="E132" s="165" t="s">
        <v>2177</v>
      </c>
      <c r="F132" s="166" t="s">
        <v>2178</v>
      </c>
      <c r="G132" s="167" t="s">
        <v>312</v>
      </c>
      <c r="H132" s="168">
        <v>3</v>
      </c>
      <c r="I132" s="7"/>
      <c r="J132" s="169">
        <f t="shared" si="0"/>
        <v>0</v>
      </c>
      <c r="K132" s="166" t="s">
        <v>1</v>
      </c>
      <c r="L132" s="170"/>
      <c r="M132" s="171" t="s">
        <v>1</v>
      </c>
      <c r="N132" s="172" t="s">
        <v>42</v>
      </c>
      <c r="P132" s="145">
        <f t="shared" si="1"/>
        <v>0</v>
      </c>
      <c r="Q132" s="145">
        <v>0</v>
      </c>
      <c r="R132" s="145">
        <f t="shared" si="2"/>
        <v>0</v>
      </c>
      <c r="S132" s="145">
        <v>0</v>
      </c>
      <c r="T132" s="146">
        <f t="shared" si="3"/>
        <v>0</v>
      </c>
      <c r="AR132" s="147" t="s">
        <v>259</v>
      </c>
      <c r="AT132" s="147" t="s">
        <v>327</v>
      </c>
      <c r="AU132" s="147" t="s">
        <v>88</v>
      </c>
      <c r="AY132" s="12" t="s">
        <v>236</v>
      </c>
      <c r="BE132" s="148">
        <f t="shared" si="4"/>
        <v>0</v>
      </c>
      <c r="BF132" s="148">
        <f t="shared" si="5"/>
        <v>0</v>
      </c>
      <c r="BG132" s="148">
        <f t="shared" si="6"/>
        <v>0</v>
      </c>
      <c r="BH132" s="148">
        <f t="shared" si="7"/>
        <v>0</v>
      </c>
      <c r="BI132" s="148">
        <f t="shared" si="8"/>
        <v>0</v>
      </c>
      <c r="BJ132" s="12" t="s">
        <v>8</v>
      </c>
      <c r="BK132" s="148">
        <f t="shared" si="9"/>
        <v>0</v>
      </c>
      <c r="BL132" s="12" t="s">
        <v>91</v>
      </c>
      <c r="BM132" s="147" t="s">
        <v>1629</v>
      </c>
    </row>
    <row r="133" spans="2:65" s="25" customFormat="1" ht="16.5" customHeight="1" x14ac:dyDescent="0.2">
      <c r="B133" s="24"/>
      <c r="C133" s="164" t="s">
        <v>254</v>
      </c>
      <c r="D133" s="164" t="s">
        <v>327</v>
      </c>
      <c r="E133" s="165" t="s">
        <v>2179</v>
      </c>
      <c r="F133" s="166" t="s">
        <v>2180</v>
      </c>
      <c r="G133" s="167" t="s">
        <v>312</v>
      </c>
      <c r="H133" s="168">
        <v>3</v>
      </c>
      <c r="I133" s="7"/>
      <c r="J133" s="169">
        <f t="shared" si="0"/>
        <v>0</v>
      </c>
      <c r="K133" s="166" t="s">
        <v>1</v>
      </c>
      <c r="L133" s="170"/>
      <c r="M133" s="171" t="s">
        <v>1</v>
      </c>
      <c r="N133" s="172" t="s">
        <v>42</v>
      </c>
      <c r="P133" s="145">
        <f t="shared" si="1"/>
        <v>0</v>
      </c>
      <c r="Q133" s="145">
        <v>0</v>
      </c>
      <c r="R133" s="145">
        <f t="shared" si="2"/>
        <v>0</v>
      </c>
      <c r="S133" s="145">
        <v>0</v>
      </c>
      <c r="T133" s="146">
        <f t="shared" si="3"/>
        <v>0</v>
      </c>
      <c r="AR133" s="147" t="s">
        <v>259</v>
      </c>
      <c r="AT133" s="147" t="s">
        <v>327</v>
      </c>
      <c r="AU133" s="147" t="s">
        <v>88</v>
      </c>
      <c r="AY133" s="12" t="s">
        <v>236</v>
      </c>
      <c r="BE133" s="148">
        <f t="shared" si="4"/>
        <v>0</v>
      </c>
      <c r="BF133" s="148">
        <f t="shared" si="5"/>
        <v>0</v>
      </c>
      <c r="BG133" s="148">
        <f t="shared" si="6"/>
        <v>0</v>
      </c>
      <c r="BH133" s="148">
        <f t="shared" si="7"/>
        <v>0</v>
      </c>
      <c r="BI133" s="148">
        <f t="shared" si="8"/>
        <v>0</v>
      </c>
      <c r="BJ133" s="12" t="s">
        <v>8</v>
      </c>
      <c r="BK133" s="148">
        <f t="shared" si="9"/>
        <v>0</v>
      </c>
      <c r="BL133" s="12" t="s">
        <v>91</v>
      </c>
      <c r="BM133" s="147" t="s">
        <v>1632</v>
      </c>
    </row>
    <row r="134" spans="2:65" s="25" customFormat="1" ht="16.5" customHeight="1" x14ac:dyDescent="0.2">
      <c r="B134" s="24"/>
      <c r="C134" s="164" t="s">
        <v>259</v>
      </c>
      <c r="D134" s="164" t="s">
        <v>327</v>
      </c>
      <c r="E134" s="165" t="s">
        <v>2181</v>
      </c>
      <c r="F134" s="166" t="s">
        <v>2182</v>
      </c>
      <c r="G134" s="167" t="s">
        <v>312</v>
      </c>
      <c r="H134" s="168">
        <v>6</v>
      </c>
      <c r="I134" s="7"/>
      <c r="J134" s="169">
        <f t="shared" si="0"/>
        <v>0</v>
      </c>
      <c r="K134" s="166" t="s">
        <v>1</v>
      </c>
      <c r="L134" s="170"/>
      <c r="M134" s="171" t="s">
        <v>1</v>
      </c>
      <c r="N134" s="172" t="s">
        <v>42</v>
      </c>
      <c r="P134" s="145">
        <f t="shared" si="1"/>
        <v>0</v>
      </c>
      <c r="Q134" s="145">
        <v>0</v>
      </c>
      <c r="R134" s="145">
        <f t="shared" si="2"/>
        <v>0</v>
      </c>
      <c r="S134" s="145">
        <v>0</v>
      </c>
      <c r="T134" s="146">
        <f t="shared" si="3"/>
        <v>0</v>
      </c>
      <c r="AR134" s="147" t="s">
        <v>259</v>
      </c>
      <c r="AT134" s="147" t="s">
        <v>327</v>
      </c>
      <c r="AU134" s="147" t="s">
        <v>88</v>
      </c>
      <c r="AY134" s="12" t="s">
        <v>236</v>
      </c>
      <c r="BE134" s="148">
        <f t="shared" si="4"/>
        <v>0</v>
      </c>
      <c r="BF134" s="148">
        <f t="shared" si="5"/>
        <v>0</v>
      </c>
      <c r="BG134" s="148">
        <f t="shared" si="6"/>
        <v>0</v>
      </c>
      <c r="BH134" s="148">
        <f t="shared" si="7"/>
        <v>0</v>
      </c>
      <c r="BI134" s="148">
        <f t="shared" si="8"/>
        <v>0</v>
      </c>
      <c r="BJ134" s="12" t="s">
        <v>8</v>
      </c>
      <c r="BK134" s="148">
        <f t="shared" si="9"/>
        <v>0</v>
      </c>
      <c r="BL134" s="12" t="s">
        <v>91</v>
      </c>
      <c r="BM134" s="147" t="s">
        <v>834</v>
      </c>
    </row>
    <row r="135" spans="2:65" s="25" customFormat="1" ht="16.5" customHeight="1" x14ac:dyDescent="0.2">
      <c r="B135" s="24"/>
      <c r="C135" s="164" t="s">
        <v>603</v>
      </c>
      <c r="D135" s="164" t="s">
        <v>327</v>
      </c>
      <c r="E135" s="165" t="s">
        <v>2183</v>
      </c>
      <c r="F135" s="166" t="s">
        <v>2184</v>
      </c>
      <c r="G135" s="167" t="s">
        <v>312</v>
      </c>
      <c r="H135" s="168">
        <v>1</v>
      </c>
      <c r="I135" s="7"/>
      <c r="J135" s="169">
        <f t="shared" si="0"/>
        <v>0</v>
      </c>
      <c r="K135" s="166" t="s">
        <v>1</v>
      </c>
      <c r="L135" s="170"/>
      <c r="M135" s="171" t="s">
        <v>1</v>
      </c>
      <c r="N135" s="172" t="s">
        <v>42</v>
      </c>
      <c r="P135" s="145">
        <f t="shared" si="1"/>
        <v>0</v>
      </c>
      <c r="Q135" s="145">
        <v>0</v>
      </c>
      <c r="R135" s="145">
        <f t="shared" si="2"/>
        <v>0</v>
      </c>
      <c r="S135" s="145">
        <v>0</v>
      </c>
      <c r="T135" s="146">
        <f t="shared" si="3"/>
        <v>0</v>
      </c>
      <c r="AR135" s="147" t="s">
        <v>259</v>
      </c>
      <c r="AT135" s="147" t="s">
        <v>327</v>
      </c>
      <c r="AU135" s="147" t="s">
        <v>88</v>
      </c>
      <c r="AY135" s="12" t="s">
        <v>236</v>
      </c>
      <c r="BE135" s="148">
        <f t="shared" si="4"/>
        <v>0</v>
      </c>
      <c r="BF135" s="148">
        <f t="shared" si="5"/>
        <v>0</v>
      </c>
      <c r="BG135" s="148">
        <f t="shared" si="6"/>
        <v>0</v>
      </c>
      <c r="BH135" s="148">
        <f t="shared" si="7"/>
        <v>0</v>
      </c>
      <c r="BI135" s="148">
        <f t="shared" si="8"/>
        <v>0</v>
      </c>
      <c r="BJ135" s="12" t="s">
        <v>8</v>
      </c>
      <c r="BK135" s="148">
        <f t="shared" si="9"/>
        <v>0</v>
      </c>
      <c r="BL135" s="12" t="s">
        <v>91</v>
      </c>
      <c r="BM135" s="147" t="s">
        <v>1639</v>
      </c>
    </row>
    <row r="136" spans="2:65" s="25" customFormat="1" ht="24.2" customHeight="1" x14ac:dyDescent="0.2">
      <c r="B136" s="24"/>
      <c r="C136" s="164" t="s">
        <v>266</v>
      </c>
      <c r="D136" s="164" t="s">
        <v>327</v>
      </c>
      <c r="E136" s="165" t="s">
        <v>2185</v>
      </c>
      <c r="F136" s="166" t="s">
        <v>2186</v>
      </c>
      <c r="G136" s="167" t="s">
        <v>312</v>
      </c>
      <c r="H136" s="168">
        <v>2</v>
      </c>
      <c r="I136" s="7"/>
      <c r="J136" s="169">
        <f t="shared" si="0"/>
        <v>0</v>
      </c>
      <c r="K136" s="166" t="s">
        <v>1</v>
      </c>
      <c r="L136" s="170"/>
      <c r="M136" s="171" t="s">
        <v>1</v>
      </c>
      <c r="N136" s="172" t="s">
        <v>42</v>
      </c>
      <c r="P136" s="145">
        <f t="shared" si="1"/>
        <v>0</v>
      </c>
      <c r="Q136" s="145">
        <v>0</v>
      </c>
      <c r="R136" s="145">
        <f t="shared" si="2"/>
        <v>0</v>
      </c>
      <c r="S136" s="145">
        <v>0</v>
      </c>
      <c r="T136" s="146">
        <f t="shared" si="3"/>
        <v>0</v>
      </c>
      <c r="AR136" s="147" t="s">
        <v>259</v>
      </c>
      <c r="AT136" s="147" t="s">
        <v>327</v>
      </c>
      <c r="AU136" s="147" t="s">
        <v>88</v>
      </c>
      <c r="AY136" s="12" t="s">
        <v>236</v>
      </c>
      <c r="BE136" s="148">
        <f t="shared" si="4"/>
        <v>0</v>
      </c>
      <c r="BF136" s="148">
        <f t="shared" si="5"/>
        <v>0</v>
      </c>
      <c r="BG136" s="148">
        <f t="shared" si="6"/>
        <v>0</v>
      </c>
      <c r="BH136" s="148">
        <f t="shared" si="7"/>
        <v>0</v>
      </c>
      <c r="BI136" s="148">
        <f t="shared" si="8"/>
        <v>0</v>
      </c>
      <c r="BJ136" s="12" t="s">
        <v>8</v>
      </c>
      <c r="BK136" s="148">
        <f t="shared" si="9"/>
        <v>0</v>
      </c>
      <c r="BL136" s="12" t="s">
        <v>91</v>
      </c>
      <c r="BM136" s="147" t="s">
        <v>273</v>
      </c>
    </row>
    <row r="137" spans="2:65" s="25" customFormat="1" ht="24.2" customHeight="1" x14ac:dyDescent="0.2">
      <c r="B137" s="24"/>
      <c r="C137" s="164" t="s">
        <v>1642</v>
      </c>
      <c r="D137" s="164" t="s">
        <v>327</v>
      </c>
      <c r="E137" s="165" t="s">
        <v>2187</v>
      </c>
      <c r="F137" s="166" t="s">
        <v>2188</v>
      </c>
      <c r="G137" s="167" t="s">
        <v>312</v>
      </c>
      <c r="H137" s="168">
        <v>1</v>
      </c>
      <c r="I137" s="7"/>
      <c r="J137" s="169">
        <f t="shared" si="0"/>
        <v>0</v>
      </c>
      <c r="K137" s="166" t="s">
        <v>1</v>
      </c>
      <c r="L137" s="170"/>
      <c r="M137" s="171" t="s">
        <v>1</v>
      </c>
      <c r="N137" s="172" t="s">
        <v>42</v>
      </c>
      <c r="P137" s="145">
        <f t="shared" si="1"/>
        <v>0</v>
      </c>
      <c r="Q137" s="145">
        <v>0</v>
      </c>
      <c r="R137" s="145">
        <f t="shared" si="2"/>
        <v>0</v>
      </c>
      <c r="S137" s="145">
        <v>0</v>
      </c>
      <c r="T137" s="146">
        <f t="shared" si="3"/>
        <v>0</v>
      </c>
      <c r="AR137" s="147" t="s">
        <v>259</v>
      </c>
      <c r="AT137" s="147" t="s">
        <v>327</v>
      </c>
      <c r="AU137" s="147" t="s">
        <v>88</v>
      </c>
      <c r="AY137" s="12" t="s">
        <v>236</v>
      </c>
      <c r="BE137" s="148">
        <f t="shared" si="4"/>
        <v>0</v>
      </c>
      <c r="BF137" s="148">
        <f t="shared" si="5"/>
        <v>0</v>
      </c>
      <c r="BG137" s="148">
        <f t="shared" si="6"/>
        <v>0</v>
      </c>
      <c r="BH137" s="148">
        <f t="shared" si="7"/>
        <v>0</v>
      </c>
      <c r="BI137" s="148">
        <f t="shared" si="8"/>
        <v>0</v>
      </c>
      <c r="BJ137" s="12" t="s">
        <v>8</v>
      </c>
      <c r="BK137" s="148">
        <f t="shared" si="9"/>
        <v>0</v>
      </c>
      <c r="BL137" s="12" t="s">
        <v>91</v>
      </c>
      <c r="BM137" s="147" t="s">
        <v>1645</v>
      </c>
    </row>
    <row r="138" spans="2:65" s="25" customFormat="1" ht="24.2" customHeight="1" x14ac:dyDescent="0.2">
      <c r="B138" s="24"/>
      <c r="C138" s="164" t="s">
        <v>1629</v>
      </c>
      <c r="D138" s="164" t="s">
        <v>327</v>
      </c>
      <c r="E138" s="165" t="s">
        <v>2189</v>
      </c>
      <c r="F138" s="166" t="s">
        <v>2190</v>
      </c>
      <c r="G138" s="167" t="s">
        <v>312</v>
      </c>
      <c r="H138" s="168">
        <v>1</v>
      </c>
      <c r="I138" s="7"/>
      <c r="J138" s="169">
        <f t="shared" si="0"/>
        <v>0</v>
      </c>
      <c r="K138" s="166" t="s">
        <v>1</v>
      </c>
      <c r="L138" s="170"/>
      <c r="M138" s="171" t="s">
        <v>1</v>
      </c>
      <c r="N138" s="172" t="s">
        <v>42</v>
      </c>
      <c r="P138" s="145">
        <f t="shared" si="1"/>
        <v>0</v>
      </c>
      <c r="Q138" s="145">
        <v>0</v>
      </c>
      <c r="R138" s="145">
        <f t="shared" si="2"/>
        <v>0</v>
      </c>
      <c r="S138" s="145">
        <v>0</v>
      </c>
      <c r="T138" s="146">
        <f t="shared" si="3"/>
        <v>0</v>
      </c>
      <c r="AR138" s="147" t="s">
        <v>259</v>
      </c>
      <c r="AT138" s="147" t="s">
        <v>327</v>
      </c>
      <c r="AU138" s="147" t="s">
        <v>88</v>
      </c>
      <c r="AY138" s="12" t="s">
        <v>236</v>
      </c>
      <c r="BE138" s="148">
        <f t="shared" si="4"/>
        <v>0</v>
      </c>
      <c r="BF138" s="148">
        <f t="shared" si="5"/>
        <v>0</v>
      </c>
      <c r="BG138" s="148">
        <f t="shared" si="6"/>
        <v>0</v>
      </c>
      <c r="BH138" s="148">
        <f t="shared" si="7"/>
        <v>0</v>
      </c>
      <c r="BI138" s="148">
        <f t="shared" si="8"/>
        <v>0</v>
      </c>
      <c r="BJ138" s="12" t="s">
        <v>8</v>
      </c>
      <c r="BK138" s="148">
        <f t="shared" si="9"/>
        <v>0</v>
      </c>
      <c r="BL138" s="12" t="s">
        <v>91</v>
      </c>
      <c r="BM138" s="147" t="s">
        <v>281</v>
      </c>
    </row>
    <row r="139" spans="2:65" s="25" customFormat="1" ht="24.2" customHeight="1" x14ac:dyDescent="0.2">
      <c r="B139" s="24"/>
      <c r="C139" s="164" t="s">
        <v>1650</v>
      </c>
      <c r="D139" s="164" t="s">
        <v>327</v>
      </c>
      <c r="E139" s="165" t="s">
        <v>2189</v>
      </c>
      <c r="F139" s="166" t="s">
        <v>2190</v>
      </c>
      <c r="G139" s="167" t="s">
        <v>312</v>
      </c>
      <c r="H139" s="168">
        <v>1</v>
      </c>
      <c r="I139" s="7"/>
      <c r="J139" s="169">
        <f t="shared" si="0"/>
        <v>0</v>
      </c>
      <c r="K139" s="166" t="s">
        <v>1</v>
      </c>
      <c r="L139" s="170"/>
      <c r="M139" s="171" t="s">
        <v>1</v>
      </c>
      <c r="N139" s="172" t="s">
        <v>42</v>
      </c>
      <c r="P139" s="145">
        <f t="shared" si="1"/>
        <v>0</v>
      </c>
      <c r="Q139" s="145">
        <v>0</v>
      </c>
      <c r="R139" s="145">
        <f t="shared" si="2"/>
        <v>0</v>
      </c>
      <c r="S139" s="145">
        <v>0</v>
      </c>
      <c r="T139" s="146">
        <f t="shared" si="3"/>
        <v>0</v>
      </c>
      <c r="AR139" s="147" t="s">
        <v>259</v>
      </c>
      <c r="AT139" s="147" t="s">
        <v>327</v>
      </c>
      <c r="AU139" s="147" t="s">
        <v>88</v>
      </c>
      <c r="AY139" s="12" t="s">
        <v>236</v>
      </c>
      <c r="BE139" s="148">
        <f t="shared" si="4"/>
        <v>0</v>
      </c>
      <c r="BF139" s="148">
        <f t="shared" si="5"/>
        <v>0</v>
      </c>
      <c r="BG139" s="148">
        <f t="shared" si="6"/>
        <v>0</v>
      </c>
      <c r="BH139" s="148">
        <f t="shared" si="7"/>
        <v>0</v>
      </c>
      <c r="BI139" s="148">
        <f t="shared" si="8"/>
        <v>0</v>
      </c>
      <c r="BJ139" s="12" t="s">
        <v>8</v>
      </c>
      <c r="BK139" s="148">
        <f t="shared" si="9"/>
        <v>0</v>
      </c>
      <c r="BL139" s="12" t="s">
        <v>91</v>
      </c>
      <c r="BM139" s="147" t="s">
        <v>297</v>
      </c>
    </row>
    <row r="140" spans="2:65" s="25" customFormat="1" ht="24.2" customHeight="1" x14ac:dyDescent="0.2">
      <c r="B140" s="24"/>
      <c r="C140" s="164" t="s">
        <v>1632</v>
      </c>
      <c r="D140" s="164" t="s">
        <v>327</v>
      </c>
      <c r="E140" s="165" t="s">
        <v>2191</v>
      </c>
      <c r="F140" s="166" t="s">
        <v>2192</v>
      </c>
      <c r="G140" s="167" t="s">
        <v>312</v>
      </c>
      <c r="H140" s="168">
        <v>1</v>
      </c>
      <c r="I140" s="7"/>
      <c r="J140" s="169">
        <f t="shared" si="0"/>
        <v>0</v>
      </c>
      <c r="K140" s="166" t="s">
        <v>1</v>
      </c>
      <c r="L140" s="170"/>
      <c r="M140" s="171" t="s">
        <v>1</v>
      </c>
      <c r="N140" s="172" t="s">
        <v>42</v>
      </c>
      <c r="P140" s="145">
        <f t="shared" si="1"/>
        <v>0</v>
      </c>
      <c r="Q140" s="145">
        <v>0</v>
      </c>
      <c r="R140" s="145">
        <f t="shared" si="2"/>
        <v>0</v>
      </c>
      <c r="S140" s="145">
        <v>0</v>
      </c>
      <c r="T140" s="146">
        <f t="shared" si="3"/>
        <v>0</v>
      </c>
      <c r="AR140" s="147" t="s">
        <v>259</v>
      </c>
      <c r="AT140" s="147" t="s">
        <v>327</v>
      </c>
      <c r="AU140" s="147" t="s">
        <v>88</v>
      </c>
      <c r="AY140" s="12" t="s">
        <v>236</v>
      </c>
      <c r="BE140" s="148">
        <f t="shared" si="4"/>
        <v>0</v>
      </c>
      <c r="BF140" s="148">
        <f t="shared" si="5"/>
        <v>0</v>
      </c>
      <c r="BG140" s="148">
        <f t="shared" si="6"/>
        <v>0</v>
      </c>
      <c r="BH140" s="148">
        <f t="shared" si="7"/>
        <v>0</v>
      </c>
      <c r="BI140" s="148">
        <f t="shared" si="8"/>
        <v>0</v>
      </c>
      <c r="BJ140" s="12" t="s">
        <v>8</v>
      </c>
      <c r="BK140" s="148">
        <f t="shared" si="9"/>
        <v>0</v>
      </c>
      <c r="BL140" s="12" t="s">
        <v>91</v>
      </c>
      <c r="BM140" s="147" t="s">
        <v>1655</v>
      </c>
    </row>
    <row r="141" spans="2:65" s="25" customFormat="1" ht="24.2" customHeight="1" x14ac:dyDescent="0.2">
      <c r="B141" s="24"/>
      <c r="C141" s="164" t="s">
        <v>9</v>
      </c>
      <c r="D141" s="164" t="s">
        <v>327</v>
      </c>
      <c r="E141" s="165" t="s">
        <v>2191</v>
      </c>
      <c r="F141" s="166" t="s">
        <v>2192</v>
      </c>
      <c r="G141" s="167" t="s">
        <v>312</v>
      </c>
      <c r="H141" s="168">
        <v>1</v>
      </c>
      <c r="I141" s="7"/>
      <c r="J141" s="169">
        <f t="shared" si="0"/>
        <v>0</v>
      </c>
      <c r="K141" s="166" t="s">
        <v>1</v>
      </c>
      <c r="L141" s="170"/>
      <c r="M141" s="171" t="s">
        <v>1</v>
      </c>
      <c r="N141" s="172" t="s">
        <v>42</v>
      </c>
      <c r="P141" s="145">
        <f t="shared" si="1"/>
        <v>0</v>
      </c>
      <c r="Q141" s="145">
        <v>0</v>
      </c>
      <c r="R141" s="145">
        <f t="shared" si="2"/>
        <v>0</v>
      </c>
      <c r="S141" s="145">
        <v>0</v>
      </c>
      <c r="T141" s="146">
        <f t="shared" si="3"/>
        <v>0</v>
      </c>
      <c r="AR141" s="147" t="s">
        <v>259</v>
      </c>
      <c r="AT141" s="147" t="s">
        <v>327</v>
      </c>
      <c r="AU141" s="147" t="s">
        <v>88</v>
      </c>
      <c r="AY141" s="12" t="s">
        <v>236</v>
      </c>
      <c r="BE141" s="148">
        <f t="shared" si="4"/>
        <v>0</v>
      </c>
      <c r="BF141" s="148">
        <f t="shared" si="5"/>
        <v>0</v>
      </c>
      <c r="BG141" s="148">
        <f t="shared" si="6"/>
        <v>0</v>
      </c>
      <c r="BH141" s="148">
        <f t="shared" si="7"/>
        <v>0</v>
      </c>
      <c r="BI141" s="148">
        <f t="shared" si="8"/>
        <v>0</v>
      </c>
      <c r="BJ141" s="12" t="s">
        <v>8</v>
      </c>
      <c r="BK141" s="148">
        <f t="shared" si="9"/>
        <v>0</v>
      </c>
      <c r="BL141" s="12" t="s">
        <v>91</v>
      </c>
      <c r="BM141" s="147" t="s">
        <v>1658</v>
      </c>
    </row>
    <row r="142" spans="2:65" s="126" customFormat="1" ht="20.85" customHeight="1" x14ac:dyDescent="0.2">
      <c r="B142" s="125"/>
      <c r="D142" s="127" t="s">
        <v>76</v>
      </c>
      <c r="E142" s="135" t="s">
        <v>1614</v>
      </c>
      <c r="F142" s="135" t="s">
        <v>2193</v>
      </c>
      <c r="J142" s="136">
        <f>BK142</f>
        <v>0</v>
      </c>
      <c r="L142" s="125"/>
      <c r="M142" s="130"/>
      <c r="P142" s="131">
        <f>P143</f>
        <v>0</v>
      </c>
      <c r="R142" s="131">
        <f>R143</f>
        <v>0</v>
      </c>
      <c r="T142" s="132">
        <f>T143</f>
        <v>0</v>
      </c>
      <c r="AR142" s="127" t="s">
        <v>8</v>
      </c>
      <c r="AT142" s="133" t="s">
        <v>76</v>
      </c>
      <c r="AU142" s="133" t="s">
        <v>85</v>
      </c>
      <c r="AY142" s="127" t="s">
        <v>236</v>
      </c>
      <c r="BK142" s="134">
        <f>BK143</f>
        <v>0</v>
      </c>
    </row>
    <row r="143" spans="2:65" s="25" customFormat="1" ht="21.75" customHeight="1" x14ac:dyDescent="0.2">
      <c r="B143" s="24"/>
      <c r="C143" s="164" t="s">
        <v>834</v>
      </c>
      <c r="D143" s="164" t="s">
        <v>327</v>
      </c>
      <c r="E143" s="165" t="s">
        <v>2194</v>
      </c>
      <c r="F143" s="166" t="s">
        <v>2195</v>
      </c>
      <c r="G143" s="167" t="s">
        <v>312</v>
      </c>
      <c r="H143" s="168">
        <v>1</v>
      </c>
      <c r="I143" s="7"/>
      <c r="J143" s="169">
        <f>ROUND(I143*H143,0)</f>
        <v>0</v>
      </c>
      <c r="K143" s="166" t="s">
        <v>1</v>
      </c>
      <c r="L143" s="170"/>
      <c r="M143" s="171" t="s">
        <v>1</v>
      </c>
      <c r="N143" s="172" t="s">
        <v>42</v>
      </c>
      <c r="P143" s="145">
        <f>O143*H143</f>
        <v>0</v>
      </c>
      <c r="Q143" s="145">
        <v>0</v>
      </c>
      <c r="R143" s="145">
        <f>Q143*H143</f>
        <v>0</v>
      </c>
      <c r="S143" s="145">
        <v>0</v>
      </c>
      <c r="T143" s="146">
        <f>S143*H143</f>
        <v>0</v>
      </c>
      <c r="AR143" s="147" t="s">
        <v>259</v>
      </c>
      <c r="AT143" s="147" t="s">
        <v>327</v>
      </c>
      <c r="AU143" s="147" t="s">
        <v>88</v>
      </c>
      <c r="AY143" s="12" t="s">
        <v>236</v>
      </c>
      <c r="BE143" s="148">
        <f>IF(N143="základní",J143,0)</f>
        <v>0</v>
      </c>
      <c r="BF143" s="148">
        <f>IF(N143="snížená",J143,0)</f>
        <v>0</v>
      </c>
      <c r="BG143" s="148">
        <f>IF(N143="zákl. přenesená",J143,0)</f>
        <v>0</v>
      </c>
      <c r="BH143" s="148">
        <f>IF(N143="sníž. přenesená",J143,0)</f>
        <v>0</v>
      </c>
      <c r="BI143" s="148">
        <f>IF(N143="nulová",J143,0)</f>
        <v>0</v>
      </c>
      <c r="BJ143" s="12" t="s">
        <v>8</v>
      </c>
      <c r="BK143" s="148">
        <f>ROUND(I143*H143,0)</f>
        <v>0</v>
      </c>
      <c r="BL143" s="12" t="s">
        <v>91</v>
      </c>
      <c r="BM143" s="147" t="s">
        <v>851</v>
      </c>
    </row>
    <row r="144" spans="2:65" s="126" customFormat="1" ht="20.85" customHeight="1" x14ac:dyDescent="0.2">
      <c r="B144" s="125"/>
      <c r="D144" s="127" t="s">
        <v>76</v>
      </c>
      <c r="E144" s="135" t="s">
        <v>1633</v>
      </c>
      <c r="F144" s="135" t="s">
        <v>2196</v>
      </c>
      <c r="J144" s="136">
        <f>BK144</f>
        <v>0</v>
      </c>
      <c r="L144" s="125"/>
      <c r="M144" s="130"/>
      <c r="P144" s="131">
        <f>SUM(P145:P147)</f>
        <v>0</v>
      </c>
      <c r="R144" s="131">
        <f>SUM(R145:R147)</f>
        <v>0</v>
      </c>
      <c r="T144" s="132">
        <f>SUM(T145:T147)</f>
        <v>0</v>
      </c>
      <c r="AR144" s="127" t="s">
        <v>8</v>
      </c>
      <c r="AT144" s="133" t="s">
        <v>76</v>
      </c>
      <c r="AU144" s="133" t="s">
        <v>85</v>
      </c>
      <c r="AY144" s="127" t="s">
        <v>236</v>
      </c>
      <c r="BK144" s="134">
        <f>SUM(BK145:BK147)</f>
        <v>0</v>
      </c>
    </row>
    <row r="145" spans="2:65" s="25" customFormat="1" ht="24.2" customHeight="1" x14ac:dyDescent="0.2">
      <c r="B145" s="24"/>
      <c r="C145" s="164" t="s">
        <v>1661</v>
      </c>
      <c r="D145" s="164" t="s">
        <v>327</v>
      </c>
      <c r="E145" s="165" t="s">
        <v>2197</v>
      </c>
      <c r="F145" s="166" t="s">
        <v>2198</v>
      </c>
      <c r="G145" s="167" t="s">
        <v>312</v>
      </c>
      <c r="H145" s="168">
        <v>1</v>
      </c>
      <c r="I145" s="7"/>
      <c r="J145" s="169">
        <f>ROUND(I145*H145,0)</f>
        <v>0</v>
      </c>
      <c r="K145" s="166" t="s">
        <v>1</v>
      </c>
      <c r="L145" s="170"/>
      <c r="M145" s="171" t="s">
        <v>1</v>
      </c>
      <c r="N145" s="172" t="s">
        <v>42</v>
      </c>
      <c r="P145" s="145">
        <f>O145*H145</f>
        <v>0</v>
      </c>
      <c r="Q145" s="145">
        <v>0</v>
      </c>
      <c r="R145" s="145">
        <f>Q145*H145</f>
        <v>0</v>
      </c>
      <c r="S145" s="145">
        <v>0</v>
      </c>
      <c r="T145" s="146">
        <f>S145*H145</f>
        <v>0</v>
      </c>
      <c r="AR145" s="147" t="s">
        <v>259</v>
      </c>
      <c r="AT145" s="147" t="s">
        <v>327</v>
      </c>
      <c r="AU145" s="147" t="s">
        <v>88</v>
      </c>
      <c r="AY145" s="12" t="s">
        <v>236</v>
      </c>
      <c r="BE145" s="148">
        <f>IF(N145="základní",J145,0)</f>
        <v>0</v>
      </c>
      <c r="BF145" s="148">
        <f>IF(N145="snížená",J145,0)</f>
        <v>0</v>
      </c>
      <c r="BG145" s="148">
        <f>IF(N145="zákl. přenesená",J145,0)</f>
        <v>0</v>
      </c>
      <c r="BH145" s="148">
        <f>IF(N145="sníž. přenesená",J145,0)</f>
        <v>0</v>
      </c>
      <c r="BI145" s="148">
        <f>IF(N145="nulová",J145,0)</f>
        <v>0</v>
      </c>
      <c r="BJ145" s="12" t="s">
        <v>8</v>
      </c>
      <c r="BK145" s="148">
        <f>ROUND(I145*H145,0)</f>
        <v>0</v>
      </c>
      <c r="BL145" s="12" t="s">
        <v>91</v>
      </c>
      <c r="BM145" s="147" t="s">
        <v>309</v>
      </c>
    </row>
    <row r="146" spans="2:65" s="25" customFormat="1" ht="24.2" customHeight="1" x14ac:dyDescent="0.2">
      <c r="B146" s="24"/>
      <c r="C146" s="164" t="s">
        <v>1639</v>
      </c>
      <c r="D146" s="164" t="s">
        <v>327</v>
      </c>
      <c r="E146" s="165" t="s">
        <v>2199</v>
      </c>
      <c r="F146" s="166" t="s">
        <v>2200</v>
      </c>
      <c r="G146" s="167" t="s">
        <v>312</v>
      </c>
      <c r="H146" s="168">
        <v>1</v>
      </c>
      <c r="I146" s="7"/>
      <c r="J146" s="169">
        <f>ROUND(I146*H146,0)</f>
        <v>0</v>
      </c>
      <c r="K146" s="166" t="s">
        <v>1</v>
      </c>
      <c r="L146" s="170"/>
      <c r="M146" s="171" t="s">
        <v>1</v>
      </c>
      <c r="N146" s="172" t="s">
        <v>42</v>
      </c>
      <c r="P146" s="145">
        <f>O146*H146</f>
        <v>0</v>
      </c>
      <c r="Q146" s="145">
        <v>0</v>
      </c>
      <c r="R146" s="145">
        <f>Q146*H146</f>
        <v>0</v>
      </c>
      <c r="S146" s="145">
        <v>0</v>
      </c>
      <c r="T146" s="146">
        <f>S146*H146</f>
        <v>0</v>
      </c>
      <c r="AR146" s="147" t="s">
        <v>259</v>
      </c>
      <c r="AT146" s="147" t="s">
        <v>327</v>
      </c>
      <c r="AU146" s="147" t="s">
        <v>88</v>
      </c>
      <c r="AY146" s="12" t="s">
        <v>236</v>
      </c>
      <c r="BE146" s="148">
        <f>IF(N146="základní",J146,0)</f>
        <v>0</v>
      </c>
      <c r="BF146" s="148">
        <f>IF(N146="snížená",J146,0)</f>
        <v>0</v>
      </c>
      <c r="BG146" s="148">
        <f>IF(N146="zákl. přenesená",J146,0)</f>
        <v>0</v>
      </c>
      <c r="BH146" s="148">
        <f>IF(N146="sníž. přenesená",J146,0)</f>
        <v>0</v>
      </c>
      <c r="BI146" s="148">
        <f>IF(N146="nulová",J146,0)</f>
        <v>0</v>
      </c>
      <c r="BJ146" s="12" t="s">
        <v>8</v>
      </c>
      <c r="BK146" s="148">
        <f>ROUND(I146*H146,0)</f>
        <v>0</v>
      </c>
      <c r="BL146" s="12" t="s">
        <v>91</v>
      </c>
      <c r="BM146" s="147" t="s">
        <v>320</v>
      </c>
    </row>
    <row r="147" spans="2:65" s="25" customFormat="1" ht="16.5" customHeight="1" x14ac:dyDescent="0.2">
      <c r="B147" s="24"/>
      <c r="C147" s="164" t="s">
        <v>1664</v>
      </c>
      <c r="D147" s="164" t="s">
        <v>327</v>
      </c>
      <c r="E147" s="165" t="s">
        <v>2201</v>
      </c>
      <c r="F147" s="166" t="s">
        <v>2202</v>
      </c>
      <c r="G147" s="167" t="s">
        <v>312</v>
      </c>
      <c r="H147" s="168">
        <v>1</v>
      </c>
      <c r="I147" s="7"/>
      <c r="J147" s="169">
        <f>ROUND(I147*H147,0)</f>
        <v>0</v>
      </c>
      <c r="K147" s="166" t="s">
        <v>1</v>
      </c>
      <c r="L147" s="170"/>
      <c r="M147" s="171" t="s">
        <v>1</v>
      </c>
      <c r="N147" s="172" t="s">
        <v>42</v>
      </c>
      <c r="P147" s="145">
        <f>O147*H147</f>
        <v>0</v>
      </c>
      <c r="Q147" s="145">
        <v>0</v>
      </c>
      <c r="R147" s="145">
        <f>Q147*H147</f>
        <v>0</v>
      </c>
      <c r="S147" s="145">
        <v>0</v>
      </c>
      <c r="T147" s="146">
        <f>S147*H147</f>
        <v>0</v>
      </c>
      <c r="AR147" s="147" t="s">
        <v>259</v>
      </c>
      <c r="AT147" s="147" t="s">
        <v>327</v>
      </c>
      <c r="AU147" s="147" t="s">
        <v>88</v>
      </c>
      <c r="AY147" s="12" t="s">
        <v>236</v>
      </c>
      <c r="BE147" s="148">
        <f>IF(N147="základní",J147,0)</f>
        <v>0</v>
      </c>
      <c r="BF147" s="148">
        <f>IF(N147="snížená",J147,0)</f>
        <v>0</v>
      </c>
      <c r="BG147" s="148">
        <f>IF(N147="zákl. přenesená",J147,0)</f>
        <v>0</v>
      </c>
      <c r="BH147" s="148">
        <f>IF(N147="sníž. přenesená",J147,0)</f>
        <v>0</v>
      </c>
      <c r="BI147" s="148">
        <f>IF(N147="nulová",J147,0)</f>
        <v>0</v>
      </c>
      <c r="BJ147" s="12" t="s">
        <v>8</v>
      </c>
      <c r="BK147" s="148">
        <f>ROUND(I147*H147,0)</f>
        <v>0</v>
      </c>
      <c r="BL147" s="12" t="s">
        <v>91</v>
      </c>
      <c r="BM147" s="147" t="s">
        <v>333</v>
      </c>
    </row>
    <row r="148" spans="2:65" s="126" customFormat="1" ht="20.85" customHeight="1" x14ac:dyDescent="0.2">
      <c r="B148" s="125"/>
      <c r="D148" s="127" t="s">
        <v>76</v>
      </c>
      <c r="E148" s="135" t="s">
        <v>1648</v>
      </c>
      <c r="F148" s="135" t="s">
        <v>2203</v>
      </c>
      <c r="J148" s="136">
        <f>BK148</f>
        <v>0</v>
      </c>
      <c r="L148" s="125"/>
      <c r="M148" s="130"/>
      <c r="P148" s="131">
        <f>P149</f>
        <v>0</v>
      </c>
      <c r="R148" s="131">
        <f>R149</f>
        <v>0</v>
      </c>
      <c r="T148" s="132">
        <f>T149</f>
        <v>0</v>
      </c>
      <c r="AR148" s="127" t="s">
        <v>8</v>
      </c>
      <c r="AT148" s="133" t="s">
        <v>76</v>
      </c>
      <c r="AU148" s="133" t="s">
        <v>85</v>
      </c>
      <c r="AY148" s="127" t="s">
        <v>236</v>
      </c>
      <c r="BK148" s="134">
        <f>BK149</f>
        <v>0</v>
      </c>
    </row>
    <row r="149" spans="2:65" s="25" customFormat="1" ht="66.75" customHeight="1" x14ac:dyDescent="0.2">
      <c r="B149" s="24"/>
      <c r="C149" s="164" t="s">
        <v>273</v>
      </c>
      <c r="D149" s="164" t="s">
        <v>327</v>
      </c>
      <c r="E149" s="165" t="s">
        <v>2204</v>
      </c>
      <c r="F149" s="166" t="s">
        <v>2205</v>
      </c>
      <c r="G149" s="167" t="s">
        <v>312</v>
      </c>
      <c r="H149" s="168">
        <v>1</v>
      </c>
      <c r="I149" s="7"/>
      <c r="J149" s="169">
        <f>ROUND(I149*H149,0)</f>
        <v>0</v>
      </c>
      <c r="K149" s="166" t="s">
        <v>1</v>
      </c>
      <c r="L149" s="170"/>
      <c r="M149" s="171" t="s">
        <v>1</v>
      </c>
      <c r="N149" s="172" t="s">
        <v>42</v>
      </c>
      <c r="P149" s="145">
        <f>O149*H149</f>
        <v>0</v>
      </c>
      <c r="Q149" s="145">
        <v>0</v>
      </c>
      <c r="R149" s="145">
        <f>Q149*H149</f>
        <v>0</v>
      </c>
      <c r="S149" s="145">
        <v>0</v>
      </c>
      <c r="T149" s="146">
        <f>S149*H149</f>
        <v>0</v>
      </c>
      <c r="AR149" s="147" t="s">
        <v>259</v>
      </c>
      <c r="AT149" s="147" t="s">
        <v>327</v>
      </c>
      <c r="AU149" s="147" t="s">
        <v>88</v>
      </c>
      <c r="AY149" s="12" t="s">
        <v>236</v>
      </c>
      <c r="BE149" s="148">
        <f>IF(N149="základní",J149,0)</f>
        <v>0</v>
      </c>
      <c r="BF149" s="148">
        <f>IF(N149="snížená",J149,0)</f>
        <v>0</v>
      </c>
      <c r="BG149" s="148">
        <f>IF(N149="zákl. přenesená",J149,0)</f>
        <v>0</v>
      </c>
      <c r="BH149" s="148">
        <f>IF(N149="sníž. přenesená",J149,0)</f>
        <v>0</v>
      </c>
      <c r="BI149" s="148">
        <f>IF(N149="nulová",J149,0)</f>
        <v>0</v>
      </c>
      <c r="BJ149" s="12" t="s">
        <v>8</v>
      </c>
      <c r="BK149" s="148">
        <f>ROUND(I149*H149,0)</f>
        <v>0</v>
      </c>
      <c r="BL149" s="12" t="s">
        <v>91</v>
      </c>
      <c r="BM149" s="147" t="s">
        <v>1669</v>
      </c>
    </row>
    <row r="150" spans="2:65" s="126" customFormat="1" ht="20.85" customHeight="1" x14ac:dyDescent="0.2">
      <c r="B150" s="125"/>
      <c r="D150" s="127" t="s">
        <v>76</v>
      </c>
      <c r="E150" s="135" t="s">
        <v>1675</v>
      </c>
      <c r="F150" s="135" t="s">
        <v>2206</v>
      </c>
      <c r="J150" s="136">
        <f>BK150</f>
        <v>0</v>
      </c>
      <c r="L150" s="125"/>
      <c r="M150" s="130"/>
      <c r="P150" s="131">
        <f>SUM(P151:P171)</f>
        <v>0</v>
      </c>
      <c r="R150" s="131">
        <f>SUM(R151:R171)</f>
        <v>0</v>
      </c>
      <c r="T150" s="132">
        <f>SUM(T151:T171)</f>
        <v>0</v>
      </c>
      <c r="AR150" s="127" t="s">
        <v>8</v>
      </c>
      <c r="AT150" s="133" t="s">
        <v>76</v>
      </c>
      <c r="AU150" s="133" t="s">
        <v>85</v>
      </c>
      <c r="AY150" s="127" t="s">
        <v>236</v>
      </c>
      <c r="BK150" s="134">
        <f>SUM(BK151:BK171)</f>
        <v>0</v>
      </c>
    </row>
    <row r="151" spans="2:65" s="25" customFormat="1" ht="16.5" customHeight="1" x14ac:dyDescent="0.2">
      <c r="B151" s="24"/>
      <c r="C151" s="164" t="s">
        <v>7</v>
      </c>
      <c r="D151" s="164" t="s">
        <v>327</v>
      </c>
      <c r="E151" s="165" t="s">
        <v>2207</v>
      </c>
      <c r="F151" s="166" t="s">
        <v>2208</v>
      </c>
      <c r="G151" s="167" t="s">
        <v>487</v>
      </c>
      <c r="H151" s="168">
        <v>150</v>
      </c>
      <c r="I151" s="7"/>
      <c r="J151" s="169">
        <f t="shared" ref="J151:J171" si="10">ROUND(I151*H151,0)</f>
        <v>0</v>
      </c>
      <c r="K151" s="166" t="s">
        <v>1</v>
      </c>
      <c r="L151" s="170"/>
      <c r="M151" s="171" t="s">
        <v>1</v>
      </c>
      <c r="N151" s="172" t="s">
        <v>42</v>
      </c>
      <c r="P151" s="145">
        <f t="shared" ref="P151:P171" si="11">O151*H151</f>
        <v>0</v>
      </c>
      <c r="Q151" s="145">
        <v>0</v>
      </c>
      <c r="R151" s="145">
        <f t="shared" ref="R151:R171" si="12">Q151*H151</f>
        <v>0</v>
      </c>
      <c r="S151" s="145">
        <v>0</v>
      </c>
      <c r="T151" s="146">
        <f t="shared" ref="T151:T171" si="13">S151*H151</f>
        <v>0</v>
      </c>
      <c r="AR151" s="147" t="s">
        <v>259</v>
      </c>
      <c r="AT151" s="147" t="s">
        <v>327</v>
      </c>
      <c r="AU151" s="147" t="s">
        <v>88</v>
      </c>
      <c r="AY151" s="12" t="s">
        <v>236</v>
      </c>
      <c r="BE151" s="148">
        <f t="shared" ref="BE151:BE171" si="14">IF(N151="základní",J151,0)</f>
        <v>0</v>
      </c>
      <c r="BF151" s="148">
        <f t="shared" ref="BF151:BF171" si="15">IF(N151="snížená",J151,0)</f>
        <v>0</v>
      </c>
      <c r="BG151" s="148">
        <f t="shared" ref="BG151:BG171" si="16">IF(N151="zákl. přenesená",J151,0)</f>
        <v>0</v>
      </c>
      <c r="BH151" s="148">
        <f t="shared" ref="BH151:BH171" si="17">IF(N151="sníž. přenesená",J151,0)</f>
        <v>0</v>
      </c>
      <c r="BI151" s="148">
        <f t="shared" ref="BI151:BI171" si="18">IF(N151="nulová",J151,0)</f>
        <v>0</v>
      </c>
      <c r="BJ151" s="12" t="s">
        <v>8</v>
      </c>
      <c r="BK151" s="148">
        <f t="shared" ref="BK151:BK171" si="19">ROUND(I151*H151,0)</f>
        <v>0</v>
      </c>
      <c r="BL151" s="12" t="s">
        <v>91</v>
      </c>
      <c r="BM151" s="147" t="s">
        <v>1672</v>
      </c>
    </row>
    <row r="152" spans="2:65" s="25" customFormat="1" ht="16.5" customHeight="1" x14ac:dyDescent="0.2">
      <c r="B152" s="24"/>
      <c r="C152" s="164" t="s">
        <v>1645</v>
      </c>
      <c r="D152" s="164" t="s">
        <v>327</v>
      </c>
      <c r="E152" s="165" t="s">
        <v>2209</v>
      </c>
      <c r="F152" s="166" t="s">
        <v>2210</v>
      </c>
      <c r="G152" s="167" t="s">
        <v>487</v>
      </c>
      <c r="H152" s="168">
        <v>350</v>
      </c>
      <c r="I152" s="7"/>
      <c r="J152" s="169">
        <f t="shared" si="10"/>
        <v>0</v>
      </c>
      <c r="K152" s="166" t="s">
        <v>1</v>
      </c>
      <c r="L152" s="170"/>
      <c r="M152" s="171" t="s">
        <v>1</v>
      </c>
      <c r="N152" s="172" t="s">
        <v>42</v>
      </c>
      <c r="P152" s="145">
        <f t="shared" si="11"/>
        <v>0</v>
      </c>
      <c r="Q152" s="145">
        <v>0</v>
      </c>
      <c r="R152" s="145">
        <f t="shared" si="12"/>
        <v>0</v>
      </c>
      <c r="S152" s="145">
        <v>0</v>
      </c>
      <c r="T152" s="146">
        <f t="shared" si="13"/>
        <v>0</v>
      </c>
      <c r="AR152" s="147" t="s">
        <v>259</v>
      </c>
      <c r="AT152" s="147" t="s">
        <v>327</v>
      </c>
      <c r="AU152" s="147" t="s">
        <v>88</v>
      </c>
      <c r="AY152" s="12" t="s">
        <v>236</v>
      </c>
      <c r="BE152" s="148">
        <f t="shared" si="14"/>
        <v>0</v>
      </c>
      <c r="BF152" s="148">
        <f t="shared" si="15"/>
        <v>0</v>
      </c>
      <c r="BG152" s="148">
        <f t="shared" si="16"/>
        <v>0</v>
      </c>
      <c r="BH152" s="148">
        <f t="shared" si="17"/>
        <v>0</v>
      </c>
      <c r="BI152" s="148">
        <f t="shared" si="18"/>
        <v>0</v>
      </c>
      <c r="BJ152" s="12" t="s">
        <v>8</v>
      </c>
      <c r="BK152" s="148">
        <f t="shared" si="19"/>
        <v>0</v>
      </c>
      <c r="BL152" s="12" t="s">
        <v>91</v>
      </c>
      <c r="BM152" s="147" t="s">
        <v>344</v>
      </c>
    </row>
    <row r="153" spans="2:65" s="25" customFormat="1" ht="16.5" customHeight="1" x14ac:dyDescent="0.2">
      <c r="B153" s="24"/>
      <c r="C153" s="164" t="s">
        <v>1677</v>
      </c>
      <c r="D153" s="164" t="s">
        <v>327</v>
      </c>
      <c r="E153" s="165" t="s">
        <v>2211</v>
      </c>
      <c r="F153" s="166" t="s">
        <v>2212</v>
      </c>
      <c r="G153" s="167" t="s">
        <v>487</v>
      </c>
      <c r="H153" s="168">
        <v>35</v>
      </c>
      <c r="I153" s="7"/>
      <c r="J153" s="169">
        <f t="shared" si="10"/>
        <v>0</v>
      </c>
      <c r="K153" s="166" t="s">
        <v>1</v>
      </c>
      <c r="L153" s="170"/>
      <c r="M153" s="171" t="s">
        <v>1</v>
      </c>
      <c r="N153" s="172" t="s">
        <v>42</v>
      </c>
      <c r="P153" s="145">
        <f t="shared" si="11"/>
        <v>0</v>
      </c>
      <c r="Q153" s="145">
        <v>0</v>
      </c>
      <c r="R153" s="145">
        <f t="shared" si="12"/>
        <v>0</v>
      </c>
      <c r="S153" s="145">
        <v>0</v>
      </c>
      <c r="T153" s="146">
        <f t="shared" si="13"/>
        <v>0</v>
      </c>
      <c r="AR153" s="147" t="s">
        <v>259</v>
      </c>
      <c r="AT153" s="147" t="s">
        <v>327</v>
      </c>
      <c r="AU153" s="147" t="s">
        <v>88</v>
      </c>
      <c r="AY153" s="12" t="s">
        <v>236</v>
      </c>
      <c r="BE153" s="148">
        <f t="shared" si="14"/>
        <v>0</v>
      </c>
      <c r="BF153" s="148">
        <f t="shared" si="15"/>
        <v>0</v>
      </c>
      <c r="BG153" s="148">
        <f t="shared" si="16"/>
        <v>0</v>
      </c>
      <c r="BH153" s="148">
        <f t="shared" si="17"/>
        <v>0</v>
      </c>
      <c r="BI153" s="148">
        <f t="shared" si="18"/>
        <v>0</v>
      </c>
      <c r="BJ153" s="12" t="s">
        <v>8</v>
      </c>
      <c r="BK153" s="148">
        <f t="shared" si="19"/>
        <v>0</v>
      </c>
      <c r="BL153" s="12" t="s">
        <v>91</v>
      </c>
      <c r="BM153" s="147" t="s">
        <v>354</v>
      </c>
    </row>
    <row r="154" spans="2:65" s="25" customFormat="1" ht="16.5" customHeight="1" x14ac:dyDescent="0.2">
      <c r="B154" s="24"/>
      <c r="C154" s="164" t="s">
        <v>281</v>
      </c>
      <c r="D154" s="164" t="s">
        <v>327</v>
      </c>
      <c r="E154" s="165" t="s">
        <v>2213</v>
      </c>
      <c r="F154" s="166" t="s">
        <v>2214</v>
      </c>
      <c r="G154" s="167" t="s">
        <v>487</v>
      </c>
      <c r="H154" s="168">
        <v>30</v>
      </c>
      <c r="I154" s="7"/>
      <c r="J154" s="169">
        <f t="shared" si="10"/>
        <v>0</v>
      </c>
      <c r="K154" s="166" t="s">
        <v>1</v>
      </c>
      <c r="L154" s="170"/>
      <c r="M154" s="171" t="s">
        <v>1</v>
      </c>
      <c r="N154" s="172" t="s">
        <v>42</v>
      </c>
      <c r="P154" s="145">
        <f t="shared" si="11"/>
        <v>0</v>
      </c>
      <c r="Q154" s="145">
        <v>0</v>
      </c>
      <c r="R154" s="145">
        <f t="shared" si="12"/>
        <v>0</v>
      </c>
      <c r="S154" s="145">
        <v>0</v>
      </c>
      <c r="T154" s="146">
        <f t="shared" si="13"/>
        <v>0</v>
      </c>
      <c r="AR154" s="147" t="s">
        <v>259</v>
      </c>
      <c r="AT154" s="147" t="s">
        <v>327</v>
      </c>
      <c r="AU154" s="147" t="s">
        <v>88</v>
      </c>
      <c r="AY154" s="12" t="s">
        <v>236</v>
      </c>
      <c r="BE154" s="148">
        <f t="shared" si="14"/>
        <v>0</v>
      </c>
      <c r="BF154" s="148">
        <f t="shared" si="15"/>
        <v>0</v>
      </c>
      <c r="BG154" s="148">
        <f t="shared" si="16"/>
        <v>0</v>
      </c>
      <c r="BH154" s="148">
        <f t="shared" si="17"/>
        <v>0</v>
      </c>
      <c r="BI154" s="148">
        <f t="shared" si="18"/>
        <v>0</v>
      </c>
      <c r="BJ154" s="12" t="s">
        <v>8</v>
      </c>
      <c r="BK154" s="148">
        <f t="shared" si="19"/>
        <v>0</v>
      </c>
      <c r="BL154" s="12" t="s">
        <v>91</v>
      </c>
      <c r="BM154" s="147" t="s">
        <v>372</v>
      </c>
    </row>
    <row r="155" spans="2:65" s="25" customFormat="1" ht="16.5" customHeight="1" x14ac:dyDescent="0.2">
      <c r="B155" s="24"/>
      <c r="C155" s="164" t="s">
        <v>289</v>
      </c>
      <c r="D155" s="164" t="s">
        <v>327</v>
      </c>
      <c r="E155" s="165" t="s">
        <v>2215</v>
      </c>
      <c r="F155" s="166" t="s">
        <v>2216</v>
      </c>
      <c r="G155" s="167" t="s">
        <v>487</v>
      </c>
      <c r="H155" s="168">
        <v>55</v>
      </c>
      <c r="I155" s="7"/>
      <c r="J155" s="169">
        <f t="shared" si="10"/>
        <v>0</v>
      </c>
      <c r="K155" s="166" t="s">
        <v>1</v>
      </c>
      <c r="L155" s="170"/>
      <c r="M155" s="171" t="s">
        <v>1</v>
      </c>
      <c r="N155" s="172" t="s">
        <v>42</v>
      </c>
      <c r="P155" s="145">
        <f t="shared" si="11"/>
        <v>0</v>
      </c>
      <c r="Q155" s="145">
        <v>0</v>
      </c>
      <c r="R155" s="145">
        <f t="shared" si="12"/>
        <v>0</v>
      </c>
      <c r="S155" s="145">
        <v>0</v>
      </c>
      <c r="T155" s="146">
        <f t="shared" si="13"/>
        <v>0</v>
      </c>
      <c r="AR155" s="147" t="s">
        <v>259</v>
      </c>
      <c r="AT155" s="147" t="s">
        <v>327</v>
      </c>
      <c r="AU155" s="147" t="s">
        <v>88</v>
      </c>
      <c r="AY155" s="12" t="s">
        <v>236</v>
      </c>
      <c r="BE155" s="148">
        <f t="shared" si="14"/>
        <v>0</v>
      </c>
      <c r="BF155" s="148">
        <f t="shared" si="15"/>
        <v>0</v>
      </c>
      <c r="BG155" s="148">
        <f t="shared" si="16"/>
        <v>0</v>
      </c>
      <c r="BH155" s="148">
        <f t="shared" si="17"/>
        <v>0</v>
      </c>
      <c r="BI155" s="148">
        <f t="shared" si="18"/>
        <v>0</v>
      </c>
      <c r="BJ155" s="12" t="s">
        <v>8</v>
      </c>
      <c r="BK155" s="148">
        <f t="shared" si="19"/>
        <v>0</v>
      </c>
      <c r="BL155" s="12" t="s">
        <v>91</v>
      </c>
      <c r="BM155" s="147" t="s">
        <v>387</v>
      </c>
    </row>
    <row r="156" spans="2:65" s="25" customFormat="1" ht="16.5" customHeight="1" x14ac:dyDescent="0.2">
      <c r="B156" s="24"/>
      <c r="C156" s="164" t="s">
        <v>297</v>
      </c>
      <c r="D156" s="164" t="s">
        <v>327</v>
      </c>
      <c r="E156" s="165" t="s">
        <v>2217</v>
      </c>
      <c r="F156" s="166" t="s">
        <v>2218</v>
      </c>
      <c r="G156" s="167" t="s">
        <v>487</v>
      </c>
      <c r="H156" s="168">
        <v>22</v>
      </c>
      <c r="I156" s="7"/>
      <c r="J156" s="169">
        <f t="shared" si="10"/>
        <v>0</v>
      </c>
      <c r="K156" s="166" t="s">
        <v>1</v>
      </c>
      <c r="L156" s="170"/>
      <c r="M156" s="171" t="s">
        <v>1</v>
      </c>
      <c r="N156" s="172" t="s">
        <v>42</v>
      </c>
      <c r="P156" s="145">
        <f t="shared" si="11"/>
        <v>0</v>
      </c>
      <c r="Q156" s="145">
        <v>0</v>
      </c>
      <c r="R156" s="145">
        <f t="shared" si="12"/>
        <v>0</v>
      </c>
      <c r="S156" s="145">
        <v>0</v>
      </c>
      <c r="T156" s="146">
        <f t="shared" si="13"/>
        <v>0</v>
      </c>
      <c r="AR156" s="147" t="s">
        <v>259</v>
      </c>
      <c r="AT156" s="147" t="s">
        <v>327</v>
      </c>
      <c r="AU156" s="147" t="s">
        <v>88</v>
      </c>
      <c r="AY156" s="12" t="s">
        <v>236</v>
      </c>
      <c r="BE156" s="148">
        <f t="shared" si="14"/>
        <v>0</v>
      </c>
      <c r="BF156" s="148">
        <f t="shared" si="15"/>
        <v>0</v>
      </c>
      <c r="BG156" s="148">
        <f t="shared" si="16"/>
        <v>0</v>
      </c>
      <c r="BH156" s="148">
        <f t="shared" si="17"/>
        <v>0</v>
      </c>
      <c r="BI156" s="148">
        <f t="shared" si="18"/>
        <v>0</v>
      </c>
      <c r="BJ156" s="12" t="s">
        <v>8</v>
      </c>
      <c r="BK156" s="148">
        <f t="shared" si="19"/>
        <v>0</v>
      </c>
      <c r="BL156" s="12" t="s">
        <v>91</v>
      </c>
      <c r="BM156" s="147" t="s">
        <v>1686</v>
      </c>
    </row>
    <row r="157" spans="2:65" s="25" customFormat="1" ht="16.5" customHeight="1" x14ac:dyDescent="0.2">
      <c r="B157" s="24"/>
      <c r="C157" s="164" t="s">
        <v>303</v>
      </c>
      <c r="D157" s="164" t="s">
        <v>327</v>
      </c>
      <c r="E157" s="165" t="s">
        <v>2219</v>
      </c>
      <c r="F157" s="166" t="s">
        <v>2220</v>
      </c>
      <c r="G157" s="167" t="s">
        <v>487</v>
      </c>
      <c r="H157" s="168">
        <v>20</v>
      </c>
      <c r="I157" s="7"/>
      <c r="J157" s="169">
        <f t="shared" si="10"/>
        <v>0</v>
      </c>
      <c r="K157" s="166" t="s">
        <v>1</v>
      </c>
      <c r="L157" s="170"/>
      <c r="M157" s="171" t="s">
        <v>1</v>
      </c>
      <c r="N157" s="172" t="s">
        <v>42</v>
      </c>
      <c r="P157" s="145">
        <f t="shared" si="11"/>
        <v>0</v>
      </c>
      <c r="Q157" s="145">
        <v>0</v>
      </c>
      <c r="R157" s="145">
        <f t="shared" si="12"/>
        <v>0</v>
      </c>
      <c r="S157" s="145">
        <v>0</v>
      </c>
      <c r="T157" s="146">
        <f t="shared" si="13"/>
        <v>0</v>
      </c>
      <c r="AR157" s="147" t="s">
        <v>259</v>
      </c>
      <c r="AT157" s="147" t="s">
        <v>327</v>
      </c>
      <c r="AU157" s="147" t="s">
        <v>88</v>
      </c>
      <c r="AY157" s="12" t="s">
        <v>236</v>
      </c>
      <c r="BE157" s="148">
        <f t="shared" si="14"/>
        <v>0</v>
      </c>
      <c r="BF157" s="148">
        <f t="shared" si="15"/>
        <v>0</v>
      </c>
      <c r="BG157" s="148">
        <f t="shared" si="16"/>
        <v>0</v>
      </c>
      <c r="BH157" s="148">
        <f t="shared" si="17"/>
        <v>0</v>
      </c>
      <c r="BI157" s="148">
        <f t="shared" si="18"/>
        <v>0</v>
      </c>
      <c r="BJ157" s="12" t="s">
        <v>8</v>
      </c>
      <c r="BK157" s="148">
        <f t="shared" si="19"/>
        <v>0</v>
      </c>
      <c r="BL157" s="12" t="s">
        <v>91</v>
      </c>
      <c r="BM157" s="147" t="s">
        <v>1689</v>
      </c>
    </row>
    <row r="158" spans="2:65" s="25" customFormat="1" ht="16.5" customHeight="1" x14ac:dyDescent="0.2">
      <c r="B158" s="24"/>
      <c r="C158" s="164" t="s">
        <v>1655</v>
      </c>
      <c r="D158" s="164" t="s">
        <v>327</v>
      </c>
      <c r="E158" s="165" t="s">
        <v>2221</v>
      </c>
      <c r="F158" s="166" t="s">
        <v>2222</v>
      </c>
      <c r="G158" s="167" t="s">
        <v>487</v>
      </c>
      <c r="H158" s="168">
        <v>60</v>
      </c>
      <c r="I158" s="7"/>
      <c r="J158" s="169">
        <f t="shared" si="10"/>
        <v>0</v>
      </c>
      <c r="K158" s="166" t="s">
        <v>1</v>
      </c>
      <c r="L158" s="170"/>
      <c r="M158" s="171" t="s">
        <v>1</v>
      </c>
      <c r="N158" s="172" t="s">
        <v>42</v>
      </c>
      <c r="P158" s="145">
        <f t="shared" si="11"/>
        <v>0</v>
      </c>
      <c r="Q158" s="145">
        <v>0</v>
      </c>
      <c r="R158" s="145">
        <f t="shared" si="12"/>
        <v>0</v>
      </c>
      <c r="S158" s="145">
        <v>0</v>
      </c>
      <c r="T158" s="146">
        <f t="shared" si="13"/>
        <v>0</v>
      </c>
      <c r="AR158" s="147" t="s">
        <v>259</v>
      </c>
      <c r="AT158" s="147" t="s">
        <v>327</v>
      </c>
      <c r="AU158" s="147" t="s">
        <v>88</v>
      </c>
      <c r="AY158" s="12" t="s">
        <v>236</v>
      </c>
      <c r="BE158" s="148">
        <f t="shared" si="14"/>
        <v>0</v>
      </c>
      <c r="BF158" s="148">
        <f t="shared" si="15"/>
        <v>0</v>
      </c>
      <c r="BG158" s="148">
        <f t="shared" si="16"/>
        <v>0</v>
      </c>
      <c r="BH158" s="148">
        <f t="shared" si="17"/>
        <v>0</v>
      </c>
      <c r="BI158" s="148">
        <f t="shared" si="18"/>
        <v>0</v>
      </c>
      <c r="BJ158" s="12" t="s">
        <v>8</v>
      </c>
      <c r="BK158" s="148">
        <f t="shared" si="19"/>
        <v>0</v>
      </c>
      <c r="BL158" s="12" t="s">
        <v>91</v>
      </c>
      <c r="BM158" s="147" t="s">
        <v>1694</v>
      </c>
    </row>
    <row r="159" spans="2:65" s="25" customFormat="1" ht="16.5" customHeight="1" x14ac:dyDescent="0.2">
      <c r="B159" s="24"/>
      <c r="C159" s="164" t="s">
        <v>1695</v>
      </c>
      <c r="D159" s="164" t="s">
        <v>327</v>
      </c>
      <c r="E159" s="165" t="s">
        <v>2223</v>
      </c>
      <c r="F159" s="166" t="s">
        <v>2224</v>
      </c>
      <c r="G159" s="167" t="s">
        <v>487</v>
      </c>
      <c r="H159" s="168">
        <v>8</v>
      </c>
      <c r="I159" s="7"/>
      <c r="J159" s="169">
        <f t="shared" si="10"/>
        <v>0</v>
      </c>
      <c r="K159" s="166" t="s">
        <v>1</v>
      </c>
      <c r="L159" s="170"/>
      <c r="M159" s="171" t="s">
        <v>1</v>
      </c>
      <c r="N159" s="172" t="s">
        <v>42</v>
      </c>
      <c r="P159" s="145">
        <f t="shared" si="11"/>
        <v>0</v>
      </c>
      <c r="Q159" s="145">
        <v>0</v>
      </c>
      <c r="R159" s="145">
        <f t="shared" si="12"/>
        <v>0</v>
      </c>
      <c r="S159" s="145">
        <v>0</v>
      </c>
      <c r="T159" s="146">
        <f t="shared" si="13"/>
        <v>0</v>
      </c>
      <c r="AR159" s="147" t="s">
        <v>259</v>
      </c>
      <c r="AT159" s="147" t="s">
        <v>327</v>
      </c>
      <c r="AU159" s="147" t="s">
        <v>88</v>
      </c>
      <c r="AY159" s="12" t="s">
        <v>236</v>
      </c>
      <c r="BE159" s="148">
        <f t="shared" si="14"/>
        <v>0</v>
      </c>
      <c r="BF159" s="148">
        <f t="shared" si="15"/>
        <v>0</v>
      </c>
      <c r="BG159" s="148">
        <f t="shared" si="16"/>
        <v>0</v>
      </c>
      <c r="BH159" s="148">
        <f t="shared" si="17"/>
        <v>0</v>
      </c>
      <c r="BI159" s="148">
        <f t="shared" si="18"/>
        <v>0</v>
      </c>
      <c r="BJ159" s="12" t="s">
        <v>8</v>
      </c>
      <c r="BK159" s="148">
        <f t="shared" si="19"/>
        <v>0</v>
      </c>
      <c r="BL159" s="12" t="s">
        <v>91</v>
      </c>
      <c r="BM159" s="147" t="s">
        <v>397</v>
      </c>
    </row>
    <row r="160" spans="2:65" s="25" customFormat="1" ht="16.5" customHeight="1" x14ac:dyDescent="0.2">
      <c r="B160" s="24"/>
      <c r="C160" s="164" t="s">
        <v>1658</v>
      </c>
      <c r="D160" s="164" t="s">
        <v>327</v>
      </c>
      <c r="E160" s="165" t="s">
        <v>2225</v>
      </c>
      <c r="F160" s="166" t="s">
        <v>2226</v>
      </c>
      <c r="G160" s="167" t="s">
        <v>487</v>
      </c>
      <c r="H160" s="168">
        <v>50</v>
      </c>
      <c r="I160" s="7"/>
      <c r="J160" s="169">
        <f t="shared" si="10"/>
        <v>0</v>
      </c>
      <c r="K160" s="166" t="s">
        <v>1</v>
      </c>
      <c r="L160" s="170"/>
      <c r="M160" s="171" t="s">
        <v>1</v>
      </c>
      <c r="N160" s="172" t="s">
        <v>42</v>
      </c>
      <c r="P160" s="145">
        <f t="shared" si="11"/>
        <v>0</v>
      </c>
      <c r="Q160" s="145">
        <v>0</v>
      </c>
      <c r="R160" s="145">
        <f t="shared" si="12"/>
        <v>0</v>
      </c>
      <c r="S160" s="145">
        <v>0</v>
      </c>
      <c r="T160" s="146">
        <f t="shared" si="13"/>
        <v>0</v>
      </c>
      <c r="AR160" s="147" t="s">
        <v>259</v>
      </c>
      <c r="AT160" s="147" t="s">
        <v>327</v>
      </c>
      <c r="AU160" s="147" t="s">
        <v>88</v>
      </c>
      <c r="AY160" s="12" t="s">
        <v>236</v>
      </c>
      <c r="BE160" s="148">
        <f t="shared" si="14"/>
        <v>0</v>
      </c>
      <c r="BF160" s="148">
        <f t="shared" si="15"/>
        <v>0</v>
      </c>
      <c r="BG160" s="148">
        <f t="shared" si="16"/>
        <v>0</v>
      </c>
      <c r="BH160" s="148">
        <f t="shared" si="17"/>
        <v>0</v>
      </c>
      <c r="BI160" s="148">
        <f t="shared" si="18"/>
        <v>0</v>
      </c>
      <c r="BJ160" s="12" t="s">
        <v>8</v>
      </c>
      <c r="BK160" s="148">
        <f t="shared" si="19"/>
        <v>0</v>
      </c>
      <c r="BL160" s="12" t="s">
        <v>91</v>
      </c>
      <c r="BM160" s="147" t="s">
        <v>410</v>
      </c>
    </row>
    <row r="161" spans="2:65" s="25" customFormat="1" ht="16.5" customHeight="1" x14ac:dyDescent="0.2">
      <c r="B161" s="24"/>
      <c r="C161" s="164" t="s">
        <v>1700</v>
      </c>
      <c r="D161" s="164" t="s">
        <v>327</v>
      </c>
      <c r="E161" s="165" t="s">
        <v>2227</v>
      </c>
      <c r="F161" s="166" t="s">
        <v>2228</v>
      </c>
      <c r="G161" s="167" t="s">
        <v>487</v>
      </c>
      <c r="H161" s="168">
        <v>100</v>
      </c>
      <c r="I161" s="7"/>
      <c r="J161" s="169">
        <f t="shared" si="10"/>
        <v>0</v>
      </c>
      <c r="K161" s="166" t="s">
        <v>1</v>
      </c>
      <c r="L161" s="170"/>
      <c r="M161" s="171" t="s">
        <v>1</v>
      </c>
      <c r="N161" s="172" t="s">
        <v>42</v>
      </c>
      <c r="P161" s="145">
        <f t="shared" si="11"/>
        <v>0</v>
      </c>
      <c r="Q161" s="145">
        <v>0</v>
      </c>
      <c r="R161" s="145">
        <f t="shared" si="12"/>
        <v>0</v>
      </c>
      <c r="S161" s="145">
        <v>0</v>
      </c>
      <c r="T161" s="146">
        <f t="shared" si="13"/>
        <v>0</v>
      </c>
      <c r="AR161" s="147" t="s">
        <v>259</v>
      </c>
      <c r="AT161" s="147" t="s">
        <v>327</v>
      </c>
      <c r="AU161" s="147" t="s">
        <v>88</v>
      </c>
      <c r="AY161" s="12" t="s">
        <v>236</v>
      </c>
      <c r="BE161" s="148">
        <f t="shared" si="14"/>
        <v>0</v>
      </c>
      <c r="BF161" s="148">
        <f t="shared" si="15"/>
        <v>0</v>
      </c>
      <c r="BG161" s="148">
        <f t="shared" si="16"/>
        <v>0</v>
      </c>
      <c r="BH161" s="148">
        <f t="shared" si="17"/>
        <v>0</v>
      </c>
      <c r="BI161" s="148">
        <f t="shared" si="18"/>
        <v>0</v>
      </c>
      <c r="BJ161" s="12" t="s">
        <v>8</v>
      </c>
      <c r="BK161" s="148">
        <f t="shared" si="19"/>
        <v>0</v>
      </c>
      <c r="BL161" s="12" t="s">
        <v>91</v>
      </c>
      <c r="BM161" s="147" t="s">
        <v>419</v>
      </c>
    </row>
    <row r="162" spans="2:65" s="25" customFormat="1" ht="16.5" customHeight="1" x14ac:dyDescent="0.2">
      <c r="B162" s="24"/>
      <c r="C162" s="164" t="s">
        <v>851</v>
      </c>
      <c r="D162" s="164" t="s">
        <v>327</v>
      </c>
      <c r="E162" s="165" t="s">
        <v>2229</v>
      </c>
      <c r="F162" s="166" t="s">
        <v>2230</v>
      </c>
      <c r="G162" s="167" t="s">
        <v>1882</v>
      </c>
      <c r="H162" s="168">
        <v>1</v>
      </c>
      <c r="I162" s="7"/>
      <c r="J162" s="169">
        <f t="shared" si="10"/>
        <v>0</v>
      </c>
      <c r="K162" s="166" t="s">
        <v>1</v>
      </c>
      <c r="L162" s="170"/>
      <c r="M162" s="171" t="s">
        <v>1</v>
      </c>
      <c r="N162" s="172" t="s">
        <v>42</v>
      </c>
      <c r="P162" s="145">
        <f t="shared" si="11"/>
        <v>0</v>
      </c>
      <c r="Q162" s="145">
        <v>0</v>
      </c>
      <c r="R162" s="145">
        <f t="shared" si="12"/>
        <v>0</v>
      </c>
      <c r="S162" s="145">
        <v>0</v>
      </c>
      <c r="T162" s="146">
        <f t="shared" si="13"/>
        <v>0</v>
      </c>
      <c r="AR162" s="147" t="s">
        <v>259</v>
      </c>
      <c r="AT162" s="147" t="s">
        <v>327</v>
      </c>
      <c r="AU162" s="147" t="s">
        <v>88</v>
      </c>
      <c r="AY162" s="12" t="s">
        <v>236</v>
      </c>
      <c r="BE162" s="148">
        <f t="shared" si="14"/>
        <v>0</v>
      </c>
      <c r="BF162" s="148">
        <f t="shared" si="15"/>
        <v>0</v>
      </c>
      <c r="BG162" s="148">
        <f t="shared" si="16"/>
        <v>0</v>
      </c>
      <c r="BH162" s="148">
        <f t="shared" si="17"/>
        <v>0</v>
      </c>
      <c r="BI162" s="148">
        <f t="shared" si="18"/>
        <v>0</v>
      </c>
      <c r="BJ162" s="12" t="s">
        <v>8</v>
      </c>
      <c r="BK162" s="148">
        <f t="shared" si="19"/>
        <v>0</v>
      </c>
      <c r="BL162" s="12" t="s">
        <v>91</v>
      </c>
      <c r="BM162" s="147" t="s">
        <v>427</v>
      </c>
    </row>
    <row r="163" spans="2:65" s="25" customFormat="1" ht="16.5" customHeight="1" x14ac:dyDescent="0.2">
      <c r="B163" s="24"/>
      <c r="C163" s="164" t="s">
        <v>1705</v>
      </c>
      <c r="D163" s="164" t="s">
        <v>327</v>
      </c>
      <c r="E163" s="165" t="s">
        <v>2231</v>
      </c>
      <c r="F163" s="166" t="s">
        <v>2232</v>
      </c>
      <c r="G163" s="167" t="s">
        <v>1882</v>
      </c>
      <c r="H163" s="168">
        <v>1</v>
      </c>
      <c r="I163" s="7"/>
      <c r="J163" s="169">
        <f t="shared" si="10"/>
        <v>0</v>
      </c>
      <c r="K163" s="166" t="s">
        <v>1</v>
      </c>
      <c r="L163" s="170"/>
      <c r="M163" s="171" t="s">
        <v>1</v>
      </c>
      <c r="N163" s="172" t="s">
        <v>42</v>
      </c>
      <c r="P163" s="145">
        <f t="shared" si="11"/>
        <v>0</v>
      </c>
      <c r="Q163" s="145">
        <v>0</v>
      </c>
      <c r="R163" s="145">
        <f t="shared" si="12"/>
        <v>0</v>
      </c>
      <c r="S163" s="145">
        <v>0</v>
      </c>
      <c r="T163" s="146">
        <f t="shared" si="13"/>
        <v>0</v>
      </c>
      <c r="AR163" s="147" t="s">
        <v>259</v>
      </c>
      <c r="AT163" s="147" t="s">
        <v>327</v>
      </c>
      <c r="AU163" s="147" t="s">
        <v>88</v>
      </c>
      <c r="AY163" s="12" t="s">
        <v>236</v>
      </c>
      <c r="BE163" s="148">
        <f t="shared" si="14"/>
        <v>0</v>
      </c>
      <c r="BF163" s="148">
        <f t="shared" si="15"/>
        <v>0</v>
      </c>
      <c r="BG163" s="148">
        <f t="shared" si="16"/>
        <v>0</v>
      </c>
      <c r="BH163" s="148">
        <f t="shared" si="17"/>
        <v>0</v>
      </c>
      <c r="BI163" s="148">
        <f t="shared" si="18"/>
        <v>0</v>
      </c>
      <c r="BJ163" s="12" t="s">
        <v>8</v>
      </c>
      <c r="BK163" s="148">
        <f t="shared" si="19"/>
        <v>0</v>
      </c>
      <c r="BL163" s="12" t="s">
        <v>91</v>
      </c>
      <c r="BM163" s="147" t="s">
        <v>436</v>
      </c>
    </row>
    <row r="164" spans="2:65" s="25" customFormat="1" ht="21.75" customHeight="1" x14ac:dyDescent="0.2">
      <c r="B164" s="24"/>
      <c r="C164" s="164" t="s">
        <v>309</v>
      </c>
      <c r="D164" s="164" t="s">
        <v>327</v>
      </c>
      <c r="E164" s="165" t="s">
        <v>2233</v>
      </c>
      <c r="F164" s="166" t="s">
        <v>2234</v>
      </c>
      <c r="G164" s="167" t="s">
        <v>1882</v>
      </c>
      <c r="H164" s="168">
        <v>1</v>
      </c>
      <c r="I164" s="7"/>
      <c r="J164" s="169">
        <f t="shared" si="10"/>
        <v>0</v>
      </c>
      <c r="K164" s="166" t="s">
        <v>1</v>
      </c>
      <c r="L164" s="170"/>
      <c r="M164" s="171" t="s">
        <v>1</v>
      </c>
      <c r="N164" s="172" t="s">
        <v>42</v>
      </c>
      <c r="P164" s="145">
        <f t="shared" si="11"/>
        <v>0</v>
      </c>
      <c r="Q164" s="145">
        <v>0</v>
      </c>
      <c r="R164" s="145">
        <f t="shared" si="12"/>
        <v>0</v>
      </c>
      <c r="S164" s="145">
        <v>0</v>
      </c>
      <c r="T164" s="146">
        <f t="shared" si="13"/>
        <v>0</v>
      </c>
      <c r="AR164" s="147" t="s">
        <v>259</v>
      </c>
      <c r="AT164" s="147" t="s">
        <v>327</v>
      </c>
      <c r="AU164" s="147" t="s">
        <v>88</v>
      </c>
      <c r="AY164" s="12" t="s">
        <v>236</v>
      </c>
      <c r="BE164" s="148">
        <f t="shared" si="14"/>
        <v>0</v>
      </c>
      <c r="BF164" s="148">
        <f t="shared" si="15"/>
        <v>0</v>
      </c>
      <c r="BG164" s="148">
        <f t="shared" si="16"/>
        <v>0</v>
      </c>
      <c r="BH164" s="148">
        <f t="shared" si="17"/>
        <v>0</v>
      </c>
      <c r="BI164" s="148">
        <f t="shared" si="18"/>
        <v>0</v>
      </c>
      <c r="BJ164" s="12" t="s">
        <v>8</v>
      </c>
      <c r="BK164" s="148">
        <f t="shared" si="19"/>
        <v>0</v>
      </c>
      <c r="BL164" s="12" t="s">
        <v>91</v>
      </c>
      <c r="BM164" s="147" t="s">
        <v>480</v>
      </c>
    </row>
    <row r="165" spans="2:65" s="25" customFormat="1" ht="16.5" customHeight="1" x14ac:dyDescent="0.2">
      <c r="B165" s="24"/>
      <c r="C165" s="164" t="s">
        <v>314</v>
      </c>
      <c r="D165" s="164" t="s">
        <v>327</v>
      </c>
      <c r="E165" s="165" t="s">
        <v>2235</v>
      </c>
      <c r="F165" s="166" t="s">
        <v>2236</v>
      </c>
      <c r="G165" s="167" t="s">
        <v>1882</v>
      </c>
      <c r="H165" s="168">
        <v>1</v>
      </c>
      <c r="I165" s="7"/>
      <c r="J165" s="169">
        <f t="shared" si="10"/>
        <v>0</v>
      </c>
      <c r="K165" s="166" t="s">
        <v>1</v>
      </c>
      <c r="L165" s="170"/>
      <c r="M165" s="171" t="s">
        <v>1</v>
      </c>
      <c r="N165" s="172" t="s">
        <v>42</v>
      </c>
      <c r="P165" s="145">
        <f t="shared" si="11"/>
        <v>0</v>
      </c>
      <c r="Q165" s="145">
        <v>0</v>
      </c>
      <c r="R165" s="145">
        <f t="shared" si="12"/>
        <v>0</v>
      </c>
      <c r="S165" s="145">
        <v>0</v>
      </c>
      <c r="T165" s="146">
        <f t="shared" si="13"/>
        <v>0</v>
      </c>
      <c r="AR165" s="147" t="s">
        <v>259</v>
      </c>
      <c r="AT165" s="147" t="s">
        <v>327</v>
      </c>
      <c r="AU165" s="147" t="s">
        <v>88</v>
      </c>
      <c r="AY165" s="12" t="s">
        <v>236</v>
      </c>
      <c r="BE165" s="148">
        <f t="shared" si="14"/>
        <v>0</v>
      </c>
      <c r="BF165" s="148">
        <f t="shared" si="15"/>
        <v>0</v>
      </c>
      <c r="BG165" s="148">
        <f t="shared" si="16"/>
        <v>0</v>
      </c>
      <c r="BH165" s="148">
        <f t="shared" si="17"/>
        <v>0</v>
      </c>
      <c r="BI165" s="148">
        <f t="shared" si="18"/>
        <v>0</v>
      </c>
      <c r="BJ165" s="12" t="s">
        <v>8</v>
      </c>
      <c r="BK165" s="148">
        <f t="shared" si="19"/>
        <v>0</v>
      </c>
      <c r="BL165" s="12" t="s">
        <v>91</v>
      </c>
      <c r="BM165" s="147" t="s">
        <v>498</v>
      </c>
    </row>
    <row r="166" spans="2:65" s="25" customFormat="1" ht="16.5" customHeight="1" x14ac:dyDescent="0.2">
      <c r="B166" s="24"/>
      <c r="C166" s="164" t="s">
        <v>320</v>
      </c>
      <c r="D166" s="164" t="s">
        <v>327</v>
      </c>
      <c r="E166" s="165" t="s">
        <v>2237</v>
      </c>
      <c r="F166" s="166" t="s">
        <v>2238</v>
      </c>
      <c r="G166" s="167" t="s">
        <v>1882</v>
      </c>
      <c r="H166" s="168">
        <v>1</v>
      </c>
      <c r="I166" s="7"/>
      <c r="J166" s="169">
        <f t="shared" si="10"/>
        <v>0</v>
      </c>
      <c r="K166" s="166" t="s">
        <v>1</v>
      </c>
      <c r="L166" s="170"/>
      <c r="M166" s="171" t="s">
        <v>1</v>
      </c>
      <c r="N166" s="172" t="s">
        <v>42</v>
      </c>
      <c r="P166" s="145">
        <f t="shared" si="11"/>
        <v>0</v>
      </c>
      <c r="Q166" s="145">
        <v>0</v>
      </c>
      <c r="R166" s="145">
        <f t="shared" si="12"/>
        <v>0</v>
      </c>
      <c r="S166" s="145">
        <v>0</v>
      </c>
      <c r="T166" s="146">
        <f t="shared" si="13"/>
        <v>0</v>
      </c>
      <c r="AR166" s="147" t="s">
        <v>259</v>
      </c>
      <c r="AT166" s="147" t="s">
        <v>327</v>
      </c>
      <c r="AU166" s="147" t="s">
        <v>88</v>
      </c>
      <c r="AY166" s="12" t="s">
        <v>236</v>
      </c>
      <c r="BE166" s="148">
        <f t="shared" si="14"/>
        <v>0</v>
      </c>
      <c r="BF166" s="148">
        <f t="shared" si="15"/>
        <v>0</v>
      </c>
      <c r="BG166" s="148">
        <f t="shared" si="16"/>
        <v>0</v>
      </c>
      <c r="BH166" s="148">
        <f t="shared" si="17"/>
        <v>0</v>
      </c>
      <c r="BI166" s="148">
        <f t="shared" si="18"/>
        <v>0</v>
      </c>
      <c r="BJ166" s="12" t="s">
        <v>8</v>
      </c>
      <c r="BK166" s="148">
        <f t="shared" si="19"/>
        <v>0</v>
      </c>
      <c r="BL166" s="12" t="s">
        <v>91</v>
      </c>
      <c r="BM166" s="147" t="s">
        <v>507</v>
      </c>
    </row>
    <row r="167" spans="2:65" s="25" customFormat="1" ht="16.5" customHeight="1" x14ac:dyDescent="0.2">
      <c r="B167" s="24"/>
      <c r="C167" s="164" t="s">
        <v>326</v>
      </c>
      <c r="D167" s="164" t="s">
        <v>327</v>
      </c>
      <c r="E167" s="165" t="s">
        <v>2239</v>
      </c>
      <c r="F167" s="166" t="s">
        <v>2240</v>
      </c>
      <c r="G167" s="167" t="s">
        <v>1882</v>
      </c>
      <c r="H167" s="168">
        <v>1</v>
      </c>
      <c r="I167" s="7"/>
      <c r="J167" s="169">
        <f t="shared" si="10"/>
        <v>0</v>
      </c>
      <c r="K167" s="166" t="s">
        <v>1</v>
      </c>
      <c r="L167" s="170"/>
      <c r="M167" s="171" t="s">
        <v>1</v>
      </c>
      <c r="N167" s="172" t="s">
        <v>42</v>
      </c>
      <c r="P167" s="145">
        <f t="shared" si="11"/>
        <v>0</v>
      </c>
      <c r="Q167" s="145">
        <v>0</v>
      </c>
      <c r="R167" s="145">
        <f t="shared" si="12"/>
        <v>0</v>
      </c>
      <c r="S167" s="145">
        <v>0</v>
      </c>
      <c r="T167" s="146">
        <f t="shared" si="13"/>
        <v>0</v>
      </c>
      <c r="AR167" s="147" t="s">
        <v>259</v>
      </c>
      <c r="AT167" s="147" t="s">
        <v>327</v>
      </c>
      <c r="AU167" s="147" t="s">
        <v>88</v>
      </c>
      <c r="AY167" s="12" t="s">
        <v>236</v>
      </c>
      <c r="BE167" s="148">
        <f t="shared" si="14"/>
        <v>0</v>
      </c>
      <c r="BF167" s="148">
        <f t="shared" si="15"/>
        <v>0</v>
      </c>
      <c r="BG167" s="148">
        <f t="shared" si="16"/>
        <v>0</v>
      </c>
      <c r="BH167" s="148">
        <f t="shared" si="17"/>
        <v>0</v>
      </c>
      <c r="BI167" s="148">
        <f t="shared" si="18"/>
        <v>0</v>
      </c>
      <c r="BJ167" s="12" t="s">
        <v>8</v>
      </c>
      <c r="BK167" s="148">
        <f t="shared" si="19"/>
        <v>0</v>
      </c>
      <c r="BL167" s="12" t="s">
        <v>91</v>
      </c>
      <c r="BM167" s="147" t="s">
        <v>518</v>
      </c>
    </row>
    <row r="168" spans="2:65" s="25" customFormat="1" ht="16.5" customHeight="1" x14ac:dyDescent="0.2">
      <c r="B168" s="24"/>
      <c r="C168" s="164" t="s">
        <v>333</v>
      </c>
      <c r="D168" s="164" t="s">
        <v>327</v>
      </c>
      <c r="E168" s="165" t="s">
        <v>2241</v>
      </c>
      <c r="F168" s="166" t="s">
        <v>2242</v>
      </c>
      <c r="G168" s="167" t="s">
        <v>1882</v>
      </c>
      <c r="H168" s="168">
        <v>1</v>
      </c>
      <c r="I168" s="7"/>
      <c r="J168" s="169">
        <f t="shared" si="10"/>
        <v>0</v>
      </c>
      <c r="K168" s="166" t="s">
        <v>1</v>
      </c>
      <c r="L168" s="170"/>
      <c r="M168" s="171" t="s">
        <v>1</v>
      </c>
      <c r="N168" s="172" t="s">
        <v>42</v>
      </c>
      <c r="P168" s="145">
        <f t="shared" si="11"/>
        <v>0</v>
      </c>
      <c r="Q168" s="145">
        <v>0</v>
      </c>
      <c r="R168" s="145">
        <f t="shared" si="12"/>
        <v>0</v>
      </c>
      <c r="S168" s="145">
        <v>0</v>
      </c>
      <c r="T168" s="146">
        <f t="shared" si="13"/>
        <v>0</v>
      </c>
      <c r="AR168" s="147" t="s">
        <v>259</v>
      </c>
      <c r="AT168" s="147" t="s">
        <v>327</v>
      </c>
      <c r="AU168" s="147" t="s">
        <v>88</v>
      </c>
      <c r="AY168" s="12" t="s">
        <v>236</v>
      </c>
      <c r="BE168" s="148">
        <f t="shared" si="14"/>
        <v>0</v>
      </c>
      <c r="BF168" s="148">
        <f t="shared" si="15"/>
        <v>0</v>
      </c>
      <c r="BG168" s="148">
        <f t="shared" si="16"/>
        <v>0</v>
      </c>
      <c r="BH168" s="148">
        <f t="shared" si="17"/>
        <v>0</v>
      </c>
      <c r="BI168" s="148">
        <f t="shared" si="18"/>
        <v>0</v>
      </c>
      <c r="BJ168" s="12" t="s">
        <v>8</v>
      </c>
      <c r="BK168" s="148">
        <f t="shared" si="19"/>
        <v>0</v>
      </c>
      <c r="BL168" s="12" t="s">
        <v>91</v>
      </c>
      <c r="BM168" s="147" t="s">
        <v>535</v>
      </c>
    </row>
    <row r="169" spans="2:65" s="25" customFormat="1" ht="16.5" customHeight="1" x14ac:dyDescent="0.2">
      <c r="B169" s="24"/>
      <c r="C169" s="164" t="s">
        <v>1720</v>
      </c>
      <c r="D169" s="164" t="s">
        <v>327</v>
      </c>
      <c r="E169" s="165" t="s">
        <v>2243</v>
      </c>
      <c r="F169" s="166" t="s">
        <v>2244</v>
      </c>
      <c r="G169" s="167" t="s">
        <v>1882</v>
      </c>
      <c r="H169" s="168">
        <v>1</v>
      </c>
      <c r="I169" s="7"/>
      <c r="J169" s="169">
        <f t="shared" si="10"/>
        <v>0</v>
      </c>
      <c r="K169" s="166" t="s">
        <v>1</v>
      </c>
      <c r="L169" s="170"/>
      <c r="M169" s="171" t="s">
        <v>1</v>
      </c>
      <c r="N169" s="172" t="s">
        <v>42</v>
      </c>
      <c r="P169" s="145">
        <f t="shared" si="11"/>
        <v>0</v>
      </c>
      <c r="Q169" s="145">
        <v>0</v>
      </c>
      <c r="R169" s="145">
        <f t="shared" si="12"/>
        <v>0</v>
      </c>
      <c r="S169" s="145">
        <v>0</v>
      </c>
      <c r="T169" s="146">
        <f t="shared" si="13"/>
        <v>0</v>
      </c>
      <c r="AR169" s="147" t="s">
        <v>259</v>
      </c>
      <c r="AT169" s="147" t="s">
        <v>327</v>
      </c>
      <c r="AU169" s="147" t="s">
        <v>88</v>
      </c>
      <c r="AY169" s="12" t="s">
        <v>236</v>
      </c>
      <c r="BE169" s="148">
        <f t="shared" si="14"/>
        <v>0</v>
      </c>
      <c r="BF169" s="148">
        <f t="shared" si="15"/>
        <v>0</v>
      </c>
      <c r="BG169" s="148">
        <f t="shared" si="16"/>
        <v>0</v>
      </c>
      <c r="BH169" s="148">
        <f t="shared" si="17"/>
        <v>0</v>
      </c>
      <c r="BI169" s="148">
        <f t="shared" si="18"/>
        <v>0</v>
      </c>
      <c r="BJ169" s="12" t="s">
        <v>8</v>
      </c>
      <c r="BK169" s="148">
        <f t="shared" si="19"/>
        <v>0</v>
      </c>
      <c r="BL169" s="12" t="s">
        <v>91</v>
      </c>
      <c r="BM169" s="147" t="s">
        <v>545</v>
      </c>
    </row>
    <row r="170" spans="2:65" s="25" customFormat="1" ht="16.5" customHeight="1" x14ac:dyDescent="0.2">
      <c r="B170" s="24"/>
      <c r="C170" s="164" t="s">
        <v>1669</v>
      </c>
      <c r="D170" s="164" t="s">
        <v>327</v>
      </c>
      <c r="E170" s="165" t="s">
        <v>2245</v>
      </c>
      <c r="F170" s="166" t="s">
        <v>2246</v>
      </c>
      <c r="G170" s="167" t="s">
        <v>1882</v>
      </c>
      <c r="H170" s="168">
        <v>1</v>
      </c>
      <c r="I170" s="7"/>
      <c r="J170" s="169">
        <f t="shared" si="10"/>
        <v>0</v>
      </c>
      <c r="K170" s="166" t="s">
        <v>1</v>
      </c>
      <c r="L170" s="170"/>
      <c r="M170" s="171" t="s">
        <v>1</v>
      </c>
      <c r="N170" s="172" t="s">
        <v>42</v>
      </c>
      <c r="P170" s="145">
        <f t="shared" si="11"/>
        <v>0</v>
      </c>
      <c r="Q170" s="145">
        <v>0</v>
      </c>
      <c r="R170" s="145">
        <f t="shared" si="12"/>
        <v>0</v>
      </c>
      <c r="S170" s="145">
        <v>0</v>
      </c>
      <c r="T170" s="146">
        <f t="shared" si="13"/>
        <v>0</v>
      </c>
      <c r="AR170" s="147" t="s">
        <v>259</v>
      </c>
      <c r="AT170" s="147" t="s">
        <v>327</v>
      </c>
      <c r="AU170" s="147" t="s">
        <v>88</v>
      </c>
      <c r="AY170" s="12" t="s">
        <v>236</v>
      </c>
      <c r="BE170" s="148">
        <f t="shared" si="14"/>
        <v>0</v>
      </c>
      <c r="BF170" s="148">
        <f t="shared" si="15"/>
        <v>0</v>
      </c>
      <c r="BG170" s="148">
        <f t="shared" si="16"/>
        <v>0</v>
      </c>
      <c r="BH170" s="148">
        <f t="shared" si="17"/>
        <v>0</v>
      </c>
      <c r="BI170" s="148">
        <f t="shared" si="18"/>
        <v>0</v>
      </c>
      <c r="BJ170" s="12" t="s">
        <v>8</v>
      </c>
      <c r="BK170" s="148">
        <f t="shared" si="19"/>
        <v>0</v>
      </c>
      <c r="BL170" s="12" t="s">
        <v>91</v>
      </c>
      <c r="BM170" s="147" t="s">
        <v>553</v>
      </c>
    </row>
    <row r="171" spans="2:65" s="25" customFormat="1" ht="16.5" customHeight="1" x14ac:dyDescent="0.2">
      <c r="B171" s="24"/>
      <c r="C171" s="164" t="s">
        <v>1725</v>
      </c>
      <c r="D171" s="164" t="s">
        <v>327</v>
      </c>
      <c r="E171" s="165" t="s">
        <v>2247</v>
      </c>
      <c r="F171" s="166" t="s">
        <v>2248</v>
      </c>
      <c r="G171" s="167" t="s">
        <v>1882</v>
      </c>
      <c r="H171" s="168">
        <v>1</v>
      </c>
      <c r="I171" s="7"/>
      <c r="J171" s="169">
        <f t="shared" si="10"/>
        <v>0</v>
      </c>
      <c r="K171" s="166" t="s">
        <v>1</v>
      </c>
      <c r="L171" s="170"/>
      <c r="M171" s="183" t="s">
        <v>1</v>
      </c>
      <c r="N171" s="184" t="s">
        <v>42</v>
      </c>
      <c r="O171" s="185"/>
      <c r="P171" s="186">
        <f t="shared" si="11"/>
        <v>0</v>
      </c>
      <c r="Q171" s="186">
        <v>0</v>
      </c>
      <c r="R171" s="186">
        <f t="shared" si="12"/>
        <v>0</v>
      </c>
      <c r="S171" s="186">
        <v>0</v>
      </c>
      <c r="T171" s="187">
        <f t="shared" si="13"/>
        <v>0</v>
      </c>
      <c r="AR171" s="147" t="s">
        <v>259</v>
      </c>
      <c r="AT171" s="147" t="s">
        <v>327</v>
      </c>
      <c r="AU171" s="147" t="s">
        <v>88</v>
      </c>
      <c r="AY171" s="12" t="s">
        <v>236</v>
      </c>
      <c r="BE171" s="148">
        <f t="shared" si="14"/>
        <v>0</v>
      </c>
      <c r="BF171" s="148">
        <f t="shared" si="15"/>
        <v>0</v>
      </c>
      <c r="BG171" s="148">
        <f t="shared" si="16"/>
        <v>0</v>
      </c>
      <c r="BH171" s="148">
        <f t="shared" si="17"/>
        <v>0</v>
      </c>
      <c r="BI171" s="148">
        <f t="shared" si="18"/>
        <v>0</v>
      </c>
      <c r="BJ171" s="12" t="s">
        <v>8</v>
      </c>
      <c r="BK171" s="148">
        <f t="shared" si="19"/>
        <v>0</v>
      </c>
      <c r="BL171" s="12" t="s">
        <v>91</v>
      </c>
      <c r="BM171" s="147" t="s">
        <v>1728</v>
      </c>
    </row>
    <row r="172" spans="2:65" s="25" customFormat="1" ht="6.95" customHeight="1" x14ac:dyDescent="0.2">
      <c r="B172" s="37"/>
      <c r="C172" s="38"/>
      <c r="D172" s="38"/>
      <c r="E172" s="38"/>
      <c r="F172" s="38"/>
      <c r="G172" s="38"/>
      <c r="H172" s="38"/>
      <c r="I172" s="38"/>
      <c r="J172" s="38"/>
      <c r="K172" s="38"/>
      <c r="L172" s="24"/>
    </row>
  </sheetData>
  <sheetProtection algorithmName="SHA-512" hashValue="5i8Xlgv9oFePRrHjom4UtUzePVU/Z6uHajYNLqh8PRP4jZEEY3pMeNXBPW/dbG+TV3lSS9wq21cYT5qR6Dn45A==" saltValue="rH/5lrGBwTFPlp0zeo+G2Q==" spinCount="100000" sheet="1" objects="1" scenarios="1"/>
  <autoFilter ref="C122:K171"/>
  <mergeCells count="9">
    <mergeCell ref="E87:H87"/>
    <mergeCell ref="E113:H113"/>
    <mergeCell ref="E115:H115"/>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46"/>
  <sheetViews>
    <sheetView showGridLines="0" workbookViewId="0">
      <selection activeCell="J145" sqref="J145"/>
    </sheetView>
  </sheetViews>
  <sheetFormatPr defaultRowHeight="11.25" x14ac:dyDescent="0.2"/>
  <cols>
    <col min="1" max="1" width="8.33203125" style="11" customWidth="1"/>
    <col min="2" max="2" width="1.1640625" style="11" customWidth="1"/>
    <col min="3" max="3" width="4.1640625" style="11" customWidth="1"/>
    <col min="4" max="4" width="4.33203125" style="11" customWidth="1"/>
    <col min="5" max="5" width="17.1640625" style="11" customWidth="1"/>
    <col min="6" max="6" width="50.83203125" style="11" customWidth="1"/>
    <col min="7" max="7" width="7.5" style="11" customWidth="1"/>
    <col min="8" max="8" width="14" style="11" customWidth="1"/>
    <col min="9" max="9" width="15.83203125" style="11" customWidth="1"/>
    <col min="10" max="11" width="22.33203125" style="11" customWidth="1"/>
    <col min="12" max="12" width="9.33203125" style="11" customWidth="1"/>
    <col min="13" max="13" width="10.83203125" style="11" hidden="1" customWidth="1"/>
    <col min="14" max="14" width="9.33203125" style="11" hidden="1"/>
    <col min="15" max="20" width="14.1640625" style="11" hidden="1" customWidth="1"/>
    <col min="21" max="21" width="16.33203125" style="11" hidden="1" customWidth="1"/>
    <col min="22" max="22" width="12.33203125" style="11" customWidth="1"/>
    <col min="23" max="23" width="16.33203125" style="11" customWidth="1"/>
    <col min="24" max="24" width="12.33203125" style="11" customWidth="1"/>
    <col min="25" max="25" width="15" style="11" customWidth="1"/>
    <col min="26" max="26" width="11" style="11" customWidth="1"/>
    <col min="27" max="27" width="15" style="11" customWidth="1"/>
    <col min="28" max="28" width="16.33203125" style="11" customWidth="1"/>
    <col min="29" max="29" width="11" style="11" customWidth="1"/>
    <col min="30" max="30" width="15" style="11" customWidth="1"/>
    <col min="31" max="31" width="16.33203125" style="11" customWidth="1"/>
    <col min="32" max="43" width="9.33203125" style="11"/>
    <col min="44" max="65" width="9.33203125" style="11" hidden="1"/>
    <col min="66" max="16384" width="9.33203125" style="11"/>
  </cols>
  <sheetData>
    <row r="2" spans="2:46" ht="36.950000000000003" customHeight="1" x14ac:dyDescent="0.2">
      <c r="L2" s="198" t="s">
        <v>5</v>
      </c>
      <c r="M2" s="199"/>
      <c r="N2" s="199"/>
      <c r="O2" s="199"/>
      <c r="P2" s="199"/>
      <c r="Q2" s="199"/>
      <c r="R2" s="199"/>
      <c r="S2" s="199"/>
      <c r="T2" s="199"/>
      <c r="U2" s="199"/>
      <c r="V2" s="199"/>
      <c r="AT2" s="12" t="s">
        <v>99</v>
      </c>
    </row>
    <row r="3" spans="2:46" ht="6.95" customHeight="1" x14ac:dyDescent="0.2">
      <c r="B3" s="13"/>
      <c r="C3" s="14"/>
      <c r="D3" s="14"/>
      <c r="E3" s="14"/>
      <c r="F3" s="14"/>
      <c r="G3" s="14"/>
      <c r="H3" s="14"/>
      <c r="I3" s="14"/>
      <c r="J3" s="14"/>
      <c r="K3" s="14"/>
      <c r="L3" s="15"/>
      <c r="AT3" s="12" t="s">
        <v>85</v>
      </c>
    </row>
    <row r="4" spans="2:46" ht="24.95" customHeight="1" x14ac:dyDescent="0.2">
      <c r="B4" s="15"/>
      <c r="D4" s="16" t="s">
        <v>106</v>
      </c>
      <c r="L4" s="15"/>
      <c r="M4" s="83" t="s">
        <v>11</v>
      </c>
      <c r="AT4" s="12" t="s">
        <v>3</v>
      </c>
    </row>
    <row r="5" spans="2:46" ht="6.95" customHeight="1" x14ac:dyDescent="0.2">
      <c r="B5" s="15"/>
      <c r="L5" s="15"/>
    </row>
    <row r="6" spans="2:46" ht="12" customHeight="1" x14ac:dyDescent="0.2">
      <c r="B6" s="15"/>
      <c r="D6" s="21" t="s">
        <v>17</v>
      </c>
      <c r="L6" s="15"/>
    </row>
    <row r="7" spans="2:46" ht="16.5" customHeight="1" x14ac:dyDescent="0.2">
      <c r="B7" s="15"/>
      <c r="E7" s="238" t="str">
        <f>'Rekapitulace stavby'!K6</f>
        <v>Generální oprava a úprava pavilonu nosorožců - ZHODNOCENÍ</v>
      </c>
      <c r="F7" s="239"/>
      <c r="G7" s="239"/>
      <c r="H7" s="239"/>
      <c r="L7" s="15"/>
    </row>
    <row r="8" spans="2:46" s="25" customFormat="1" ht="12" customHeight="1" x14ac:dyDescent="0.2">
      <c r="B8" s="24"/>
      <c r="D8" s="21" t="s">
        <v>119</v>
      </c>
      <c r="L8" s="24"/>
    </row>
    <row r="9" spans="2:46" s="25" customFormat="1" ht="16.5" customHeight="1" x14ac:dyDescent="0.2">
      <c r="B9" s="24"/>
      <c r="E9" s="223" t="s">
        <v>2249</v>
      </c>
      <c r="F9" s="237"/>
      <c r="G9" s="237"/>
      <c r="H9" s="237"/>
      <c r="L9" s="24"/>
    </row>
    <row r="10" spans="2:46" s="25" customFormat="1" x14ac:dyDescent="0.2">
      <c r="B10" s="24"/>
      <c r="L10" s="24"/>
    </row>
    <row r="11" spans="2:46" s="25" customFormat="1" ht="12" customHeight="1" x14ac:dyDescent="0.2">
      <c r="B11" s="24"/>
      <c r="D11" s="21" t="s">
        <v>19</v>
      </c>
      <c r="F11" s="22" t="s">
        <v>1</v>
      </c>
      <c r="I11" s="21" t="s">
        <v>20</v>
      </c>
      <c r="J11" s="22" t="s">
        <v>1</v>
      </c>
      <c r="L11" s="24"/>
    </row>
    <row r="12" spans="2:46" s="25" customFormat="1" ht="12" customHeight="1" x14ac:dyDescent="0.2">
      <c r="B12" s="24"/>
      <c r="D12" s="21" t="s">
        <v>21</v>
      </c>
      <c r="F12" s="22" t="s">
        <v>22</v>
      </c>
      <c r="I12" s="21" t="s">
        <v>23</v>
      </c>
      <c r="J12" s="84" t="str">
        <f>'Rekapitulace stavby'!AN8</f>
        <v>1. 12. 2022</v>
      </c>
      <c r="L12" s="24"/>
    </row>
    <row r="13" spans="2:46" s="25" customFormat="1" ht="10.9" customHeight="1" x14ac:dyDescent="0.2">
      <c r="B13" s="24"/>
      <c r="L13" s="24"/>
    </row>
    <row r="14" spans="2:46" s="25" customFormat="1" ht="12" customHeight="1" x14ac:dyDescent="0.2">
      <c r="B14" s="24"/>
      <c r="D14" s="21" t="s">
        <v>25</v>
      </c>
      <c r="I14" s="21" t="s">
        <v>26</v>
      </c>
      <c r="J14" s="22" t="s">
        <v>1</v>
      </c>
      <c r="L14" s="24"/>
    </row>
    <row r="15" spans="2:46" s="25" customFormat="1" ht="18" customHeight="1" x14ac:dyDescent="0.2">
      <c r="B15" s="24"/>
      <c r="E15" s="22" t="s">
        <v>27</v>
      </c>
      <c r="I15" s="21" t="s">
        <v>28</v>
      </c>
      <c r="J15" s="22" t="s">
        <v>1</v>
      </c>
      <c r="L15" s="24"/>
    </row>
    <row r="16" spans="2:46" s="25" customFormat="1" ht="6.95" customHeight="1" x14ac:dyDescent="0.2">
      <c r="B16" s="24"/>
      <c r="L16" s="24"/>
    </row>
    <row r="17" spans="2:12" s="25" customFormat="1" ht="12" customHeight="1" x14ac:dyDescent="0.2">
      <c r="B17" s="24"/>
      <c r="D17" s="21" t="s">
        <v>29</v>
      </c>
      <c r="I17" s="21" t="s">
        <v>26</v>
      </c>
      <c r="J17" s="1" t="str">
        <f>'Rekapitulace stavby'!AN13</f>
        <v>Vyplň údaj</v>
      </c>
      <c r="L17" s="24"/>
    </row>
    <row r="18" spans="2:12" s="25" customFormat="1" ht="18" customHeight="1" x14ac:dyDescent="0.2">
      <c r="B18" s="24"/>
      <c r="E18" s="240" t="str">
        <f>'Rekapitulace stavby'!E14</f>
        <v>Vyplň údaj</v>
      </c>
      <c r="F18" s="241"/>
      <c r="G18" s="241"/>
      <c r="H18" s="241"/>
      <c r="I18" s="21" t="s">
        <v>28</v>
      </c>
      <c r="J18" s="1" t="str">
        <f>'Rekapitulace stavby'!AN14</f>
        <v>Vyplň údaj</v>
      </c>
      <c r="L18" s="24"/>
    </row>
    <row r="19" spans="2:12" s="25" customFormat="1" ht="6.95" customHeight="1" x14ac:dyDescent="0.2">
      <c r="B19" s="24"/>
      <c r="L19" s="24"/>
    </row>
    <row r="20" spans="2:12" s="25" customFormat="1" ht="12" customHeight="1" x14ac:dyDescent="0.2">
      <c r="B20" s="24"/>
      <c r="D20" s="21" t="s">
        <v>31</v>
      </c>
      <c r="I20" s="21" t="s">
        <v>26</v>
      </c>
      <c r="J20" s="22" t="s">
        <v>1</v>
      </c>
      <c r="L20" s="24"/>
    </row>
    <row r="21" spans="2:12" s="25" customFormat="1" ht="18" customHeight="1" x14ac:dyDescent="0.2">
      <c r="B21" s="24"/>
      <c r="E21" s="22" t="s">
        <v>32</v>
      </c>
      <c r="I21" s="21" t="s">
        <v>28</v>
      </c>
      <c r="J21" s="22" t="s">
        <v>1</v>
      </c>
      <c r="L21" s="24"/>
    </row>
    <row r="22" spans="2:12" s="25" customFormat="1" ht="6.95" customHeight="1" x14ac:dyDescent="0.2">
      <c r="B22" s="24"/>
      <c r="L22" s="24"/>
    </row>
    <row r="23" spans="2:12" s="25" customFormat="1" ht="12" customHeight="1" x14ac:dyDescent="0.2">
      <c r="B23" s="24"/>
      <c r="D23" s="21" t="s">
        <v>34</v>
      </c>
      <c r="I23" s="21" t="s">
        <v>26</v>
      </c>
      <c r="J23" s="22" t="s">
        <v>1</v>
      </c>
      <c r="L23" s="24"/>
    </row>
    <row r="24" spans="2:12" s="25" customFormat="1" ht="18" customHeight="1" x14ac:dyDescent="0.2">
      <c r="B24" s="24"/>
      <c r="E24" s="22" t="s">
        <v>35</v>
      </c>
      <c r="I24" s="21" t="s">
        <v>28</v>
      </c>
      <c r="J24" s="22" t="s">
        <v>1</v>
      </c>
      <c r="L24" s="24"/>
    </row>
    <row r="25" spans="2:12" s="25" customFormat="1" ht="6.95" customHeight="1" x14ac:dyDescent="0.2">
      <c r="B25" s="24"/>
      <c r="L25" s="24"/>
    </row>
    <row r="26" spans="2:12" s="25" customFormat="1" ht="12" customHeight="1" x14ac:dyDescent="0.2">
      <c r="B26" s="24"/>
      <c r="D26" s="21" t="s">
        <v>36</v>
      </c>
      <c r="L26" s="24"/>
    </row>
    <row r="27" spans="2:12" s="86" customFormat="1" ht="16.5" customHeight="1" x14ac:dyDescent="0.2">
      <c r="B27" s="85"/>
      <c r="E27" s="214" t="s">
        <v>1</v>
      </c>
      <c r="F27" s="214"/>
      <c r="G27" s="214"/>
      <c r="H27" s="214"/>
      <c r="L27" s="85"/>
    </row>
    <row r="28" spans="2:12" s="25" customFormat="1" ht="6.95" customHeight="1" x14ac:dyDescent="0.2">
      <c r="B28" s="24"/>
      <c r="L28" s="24"/>
    </row>
    <row r="29" spans="2:12" s="25" customFormat="1" ht="6.95" customHeight="1" x14ac:dyDescent="0.2">
      <c r="B29" s="24"/>
      <c r="D29" s="47"/>
      <c r="E29" s="47"/>
      <c r="F29" s="47"/>
      <c r="G29" s="47"/>
      <c r="H29" s="47"/>
      <c r="I29" s="47"/>
      <c r="J29" s="47"/>
      <c r="K29" s="47"/>
      <c r="L29" s="24"/>
    </row>
    <row r="30" spans="2:12" s="25" customFormat="1" ht="25.35" customHeight="1" x14ac:dyDescent="0.2">
      <c r="B30" s="24"/>
      <c r="D30" s="88" t="s">
        <v>37</v>
      </c>
      <c r="J30" s="89">
        <f>ROUND(J126, 0)</f>
        <v>0</v>
      </c>
      <c r="L30" s="24"/>
    </row>
    <row r="31" spans="2:12" s="25" customFormat="1" ht="6.95" customHeight="1" x14ac:dyDescent="0.2">
      <c r="B31" s="24"/>
      <c r="D31" s="47"/>
      <c r="E31" s="47"/>
      <c r="F31" s="47"/>
      <c r="G31" s="47"/>
      <c r="H31" s="47"/>
      <c r="I31" s="47"/>
      <c r="J31" s="47"/>
      <c r="K31" s="47"/>
      <c r="L31" s="24"/>
    </row>
    <row r="32" spans="2:12" s="25" customFormat="1" ht="14.45" customHeight="1" x14ac:dyDescent="0.2">
      <c r="B32" s="24"/>
      <c r="F32" s="90" t="s">
        <v>39</v>
      </c>
      <c r="I32" s="90" t="s">
        <v>38</v>
      </c>
      <c r="J32" s="90" t="s">
        <v>40</v>
      </c>
      <c r="L32" s="24"/>
    </row>
    <row r="33" spans="2:12" s="25" customFormat="1" ht="14.45" customHeight="1" x14ac:dyDescent="0.2">
      <c r="B33" s="24"/>
      <c r="D33" s="91" t="s">
        <v>41</v>
      </c>
      <c r="E33" s="21" t="s">
        <v>42</v>
      </c>
      <c r="F33" s="92">
        <f>ROUND((SUM(BE126:BE145)),  0)</f>
        <v>0</v>
      </c>
      <c r="I33" s="93">
        <v>0.21</v>
      </c>
      <c r="J33" s="92">
        <f>ROUND(((SUM(BE126:BE145))*I33),  0)</f>
        <v>0</v>
      </c>
      <c r="L33" s="24"/>
    </row>
    <row r="34" spans="2:12" s="25" customFormat="1" ht="14.45" customHeight="1" x14ac:dyDescent="0.2">
      <c r="B34" s="24"/>
      <c r="E34" s="21" t="s">
        <v>43</v>
      </c>
      <c r="F34" s="92">
        <f>ROUND((SUM(BF126:BF145)),  0)</f>
        <v>0</v>
      </c>
      <c r="I34" s="93">
        <v>0.15</v>
      </c>
      <c r="J34" s="92">
        <f>ROUND(((SUM(BF126:BF145))*I34),  0)</f>
        <v>0</v>
      </c>
      <c r="L34" s="24"/>
    </row>
    <row r="35" spans="2:12" s="25" customFormat="1" ht="14.45" hidden="1" customHeight="1" x14ac:dyDescent="0.2">
      <c r="B35" s="24"/>
      <c r="E35" s="21" t="s">
        <v>44</v>
      </c>
      <c r="F35" s="92">
        <f>ROUND((SUM(BG126:BG145)),  0)</f>
        <v>0</v>
      </c>
      <c r="I35" s="93">
        <v>0.21</v>
      </c>
      <c r="J35" s="92">
        <f>0</f>
        <v>0</v>
      </c>
      <c r="L35" s="24"/>
    </row>
    <row r="36" spans="2:12" s="25" customFormat="1" ht="14.45" hidden="1" customHeight="1" x14ac:dyDescent="0.2">
      <c r="B36" s="24"/>
      <c r="E36" s="21" t="s">
        <v>45</v>
      </c>
      <c r="F36" s="92">
        <f>ROUND((SUM(BH126:BH145)),  0)</f>
        <v>0</v>
      </c>
      <c r="I36" s="93">
        <v>0.15</v>
      </c>
      <c r="J36" s="92">
        <f>0</f>
        <v>0</v>
      </c>
      <c r="L36" s="24"/>
    </row>
    <row r="37" spans="2:12" s="25" customFormat="1" ht="14.45" hidden="1" customHeight="1" x14ac:dyDescent="0.2">
      <c r="B37" s="24"/>
      <c r="E37" s="21" t="s">
        <v>46</v>
      </c>
      <c r="F37" s="92">
        <f>ROUND((SUM(BI126:BI145)),  0)</f>
        <v>0</v>
      </c>
      <c r="I37" s="93">
        <v>0</v>
      </c>
      <c r="J37" s="92">
        <f>0</f>
        <v>0</v>
      </c>
      <c r="L37" s="24"/>
    </row>
    <row r="38" spans="2:12" s="25" customFormat="1" ht="6.95" customHeight="1" x14ac:dyDescent="0.2">
      <c r="B38" s="24"/>
      <c r="L38" s="24"/>
    </row>
    <row r="39" spans="2:12" s="25" customFormat="1" ht="25.35" customHeight="1" x14ac:dyDescent="0.2">
      <c r="B39" s="24"/>
      <c r="C39" s="94"/>
      <c r="D39" s="95" t="s">
        <v>47</v>
      </c>
      <c r="E39" s="50"/>
      <c r="F39" s="50"/>
      <c r="G39" s="96" t="s">
        <v>48</v>
      </c>
      <c r="H39" s="97" t="s">
        <v>49</v>
      </c>
      <c r="I39" s="50"/>
      <c r="J39" s="98">
        <f>SUM(J30:J37)</f>
        <v>0</v>
      </c>
      <c r="K39" s="99"/>
      <c r="L39" s="24"/>
    </row>
    <row r="40" spans="2:12" s="25" customFormat="1" ht="14.45" customHeight="1" x14ac:dyDescent="0.2">
      <c r="B40" s="24"/>
      <c r="L40" s="24"/>
    </row>
    <row r="41" spans="2:12" ht="14.45" customHeight="1" x14ac:dyDescent="0.2">
      <c r="B41" s="15"/>
      <c r="L41" s="15"/>
    </row>
    <row r="42" spans="2:12" ht="14.45" customHeight="1" x14ac:dyDescent="0.2">
      <c r="B42" s="15"/>
      <c r="L42" s="15"/>
    </row>
    <row r="43" spans="2:12" ht="14.45" customHeight="1" x14ac:dyDescent="0.2">
      <c r="B43" s="15"/>
      <c r="L43" s="15"/>
    </row>
    <row r="44" spans="2:12" ht="14.45" customHeight="1" x14ac:dyDescent="0.2">
      <c r="B44" s="15"/>
      <c r="L44" s="15"/>
    </row>
    <row r="45" spans="2:12" ht="14.45" customHeight="1" x14ac:dyDescent="0.2">
      <c r="B45" s="15"/>
      <c r="L45" s="15"/>
    </row>
    <row r="46" spans="2:12" ht="14.45" customHeight="1" x14ac:dyDescent="0.2">
      <c r="B46" s="15"/>
      <c r="L46" s="15"/>
    </row>
    <row r="47" spans="2:12" ht="14.45" customHeight="1" x14ac:dyDescent="0.2">
      <c r="B47" s="15"/>
      <c r="L47" s="15"/>
    </row>
    <row r="48" spans="2:12" ht="14.45" customHeight="1" x14ac:dyDescent="0.2">
      <c r="B48" s="15"/>
      <c r="L48" s="15"/>
    </row>
    <row r="49" spans="2:12" ht="14.45" customHeight="1" x14ac:dyDescent="0.2">
      <c r="B49" s="15"/>
      <c r="L49" s="15"/>
    </row>
    <row r="50" spans="2:12" s="25" customFormat="1" ht="14.45" customHeight="1" x14ac:dyDescent="0.2">
      <c r="B50" s="24"/>
      <c r="D50" s="34" t="s">
        <v>50</v>
      </c>
      <c r="E50" s="35"/>
      <c r="F50" s="35"/>
      <c r="G50" s="34" t="s">
        <v>51</v>
      </c>
      <c r="H50" s="35"/>
      <c r="I50" s="35"/>
      <c r="J50" s="35"/>
      <c r="K50" s="35"/>
      <c r="L50" s="24"/>
    </row>
    <row r="51" spans="2:12" x14ac:dyDescent="0.2">
      <c r="B51" s="15"/>
      <c r="L51" s="15"/>
    </row>
    <row r="52" spans="2:12" x14ac:dyDescent="0.2">
      <c r="B52" s="15"/>
      <c r="L52" s="15"/>
    </row>
    <row r="53" spans="2:12" x14ac:dyDescent="0.2">
      <c r="B53" s="15"/>
      <c r="L53" s="15"/>
    </row>
    <row r="54" spans="2:12" x14ac:dyDescent="0.2">
      <c r="B54" s="15"/>
      <c r="L54" s="15"/>
    </row>
    <row r="55" spans="2:12" x14ac:dyDescent="0.2">
      <c r="B55" s="15"/>
      <c r="L55" s="15"/>
    </row>
    <row r="56" spans="2:12" x14ac:dyDescent="0.2">
      <c r="B56" s="15"/>
      <c r="L56" s="15"/>
    </row>
    <row r="57" spans="2:12" x14ac:dyDescent="0.2">
      <c r="B57" s="15"/>
      <c r="L57" s="15"/>
    </row>
    <row r="58" spans="2:12" x14ac:dyDescent="0.2">
      <c r="B58" s="15"/>
      <c r="L58" s="15"/>
    </row>
    <row r="59" spans="2:12" x14ac:dyDescent="0.2">
      <c r="B59" s="15"/>
      <c r="L59" s="15"/>
    </row>
    <row r="60" spans="2:12" x14ac:dyDescent="0.2">
      <c r="B60" s="15"/>
      <c r="L60" s="15"/>
    </row>
    <row r="61" spans="2:12" s="25" customFormat="1" ht="12.75" x14ac:dyDescent="0.2">
      <c r="B61" s="24"/>
      <c r="D61" s="36" t="s">
        <v>52</v>
      </c>
      <c r="E61" s="27"/>
      <c r="F61" s="100" t="s">
        <v>53</v>
      </c>
      <c r="G61" s="36" t="s">
        <v>52</v>
      </c>
      <c r="H61" s="27"/>
      <c r="I61" s="27"/>
      <c r="J61" s="101" t="s">
        <v>53</v>
      </c>
      <c r="K61" s="27"/>
      <c r="L61" s="24"/>
    </row>
    <row r="62" spans="2:12" x14ac:dyDescent="0.2">
      <c r="B62" s="15"/>
      <c r="L62" s="15"/>
    </row>
    <row r="63" spans="2:12" x14ac:dyDescent="0.2">
      <c r="B63" s="15"/>
      <c r="L63" s="15"/>
    </row>
    <row r="64" spans="2:12" x14ac:dyDescent="0.2">
      <c r="B64" s="15"/>
      <c r="L64" s="15"/>
    </row>
    <row r="65" spans="2:12" s="25" customFormat="1" ht="12.75" x14ac:dyDescent="0.2">
      <c r="B65" s="24"/>
      <c r="D65" s="34" t="s">
        <v>54</v>
      </c>
      <c r="E65" s="35"/>
      <c r="F65" s="35"/>
      <c r="G65" s="34" t="s">
        <v>55</v>
      </c>
      <c r="H65" s="35"/>
      <c r="I65" s="35"/>
      <c r="J65" s="35"/>
      <c r="K65" s="35"/>
      <c r="L65" s="24"/>
    </row>
    <row r="66" spans="2:12" x14ac:dyDescent="0.2">
      <c r="B66" s="15"/>
      <c r="L66" s="15"/>
    </row>
    <row r="67" spans="2:12" x14ac:dyDescent="0.2">
      <c r="B67" s="15"/>
      <c r="L67" s="15"/>
    </row>
    <row r="68" spans="2:12" x14ac:dyDescent="0.2">
      <c r="B68" s="15"/>
      <c r="L68" s="15"/>
    </row>
    <row r="69" spans="2:12" x14ac:dyDescent="0.2">
      <c r="B69" s="15"/>
      <c r="L69" s="15"/>
    </row>
    <row r="70" spans="2:12" x14ac:dyDescent="0.2">
      <c r="B70" s="15"/>
      <c r="L70" s="15"/>
    </row>
    <row r="71" spans="2:12" x14ac:dyDescent="0.2">
      <c r="B71" s="15"/>
      <c r="L71" s="15"/>
    </row>
    <row r="72" spans="2:12" x14ac:dyDescent="0.2">
      <c r="B72" s="15"/>
      <c r="L72" s="15"/>
    </row>
    <row r="73" spans="2:12" x14ac:dyDescent="0.2">
      <c r="B73" s="15"/>
      <c r="L73" s="15"/>
    </row>
    <row r="74" spans="2:12" x14ac:dyDescent="0.2">
      <c r="B74" s="15"/>
      <c r="L74" s="15"/>
    </row>
    <row r="75" spans="2:12" x14ac:dyDescent="0.2">
      <c r="B75" s="15"/>
      <c r="L75" s="15"/>
    </row>
    <row r="76" spans="2:12" s="25" customFormat="1" ht="12.75" x14ac:dyDescent="0.2">
      <c r="B76" s="24"/>
      <c r="D76" s="36" t="s">
        <v>52</v>
      </c>
      <c r="E76" s="27"/>
      <c r="F76" s="100" t="s">
        <v>53</v>
      </c>
      <c r="G76" s="36" t="s">
        <v>52</v>
      </c>
      <c r="H76" s="27"/>
      <c r="I76" s="27"/>
      <c r="J76" s="101" t="s">
        <v>53</v>
      </c>
      <c r="K76" s="27"/>
      <c r="L76" s="24"/>
    </row>
    <row r="77" spans="2:12" s="25" customFormat="1" ht="14.45" customHeight="1" x14ac:dyDescent="0.2">
      <c r="B77" s="37"/>
      <c r="C77" s="38"/>
      <c r="D77" s="38"/>
      <c r="E77" s="38"/>
      <c r="F77" s="38"/>
      <c r="G77" s="38"/>
      <c r="H77" s="38"/>
      <c r="I77" s="38"/>
      <c r="J77" s="38"/>
      <c r="K77" s="38"/>
      <c r="L77" s="24"/>
    </row>
    <row r="81" spans="2:47" s="25" customFormat="1" ht="6.95" customHeight="1" x14ac:dyDescent="0.2">
      <c r="B81" s="39"/>
      <c r="C81" s="40"/>
      <c r="D81" s="40"/>
      <c r="E81" s="40"/>
      <c r="F81" s="40"/>
      <c r="G81" s="40"/>
      <c r="H81" s="40"/>
      <c r="I81" s="40"/>
      <c r="J81" s="40"/>
      <c r="K81" s="40"/>
      <c r="L81" s="24"/>
    </row>
    <row r="82" spans="2:47" s="25" customFormat="1" ht="24.95" customHeight="1" x14ac:dyDescent="0.2">
      <c r="B82" s="24"/>
      <c r="C82" s="16" t="s">
        <v>193</v>
      </c>
      <c r="L82" s="24"/>
    </row>
    <row r="83" spans="2:47" s="25" customFormat="1" ht="6.95" customHeight="1" x14ac:dyDescent="0.2">
      <c r="B83" s="24"/>
      <c r="L83" s="24"/>
    </row>
    <row r="84" spans="2:47" s="25" customFormat="1" ht="12" customHeight="1" x14ac:dyDescent="0.2">
      <c r="B84" s="24"/>
      <c r="C84" s="21" t="s">
        <v>17</v>
      </c>
      <c r="L84" s="24"/>
    </row>
    <row r="85" spans="2:47" s="25" customFormat="1" ht="16.5" customHeight="1" x14ac:dyDescent="0.2">
      <c r="B85" s="24"/>
      <c r="E85" s="238" t="str">
        <f>E7</f>
        <v>Generální oprava a úprava pavilonu nosorožců - ZHODNOCENÍ</v>
      </c>
      <c r="F85" s="239"/>
      <c r="G85" s="239"/>
      <c r="H85" s="239"/>
      <c r="L85" s="24"/>
    </row>
    <row r="86" spans="2:47" s="25" customFormat="1" ht="12" customHeight="1" x14ac:dyDescent="0.2">
      <c r="B86" s="24"/>
      <c r="C86" s="21" t="s">
        <v>119</v>
      </c>
      <c r="L86" s="24"/>
    </row>
    <row r="87" spans="2:47" s="25" customFormat="1" ht="16.5" customHeight="1" x14ac:dyDescent="0.2">
      <c r="B87" s="24"/>
      <c r="E87" s="223" t="str">
        <f>E9</f>
        <v>61 - Vedlejší náklady - zhodnocení</v>
      </c>
      <c r="F87" s="237"/>
      <c r="G87" s="237"/>
      <c r="H87" s="237"/>
      <c r="L87" s="24"/>
    </row>
    <row r="88" spans="2:47" s="25" customFormat="1" ht="6.95" customHeight="1" x14ac:dyDescent="0.2">
      <c r="B88" s="24"/>
      <c r="L88" s="24"/>
    </row>
    <row r="89" spans="2:47" s="25" customFormat="1" ht="12" customHeight="1" x14ac:dyDescent="0.2">
      <c r="B89" s="24"/>
      <c r="C89" s="21" t="s">
        <v>21</v>
      </c>
      <c r="F89" s="22" t="str">
        <f>F12</f>
        <v>Dvůr Králové nad Labem</v>
      </c>
      <c r="I89" s="21" t="s">
        <v>23</v>
      </c>
      <c r="J89" s="84" t="str">
        <f>IF(J12="","",J12)</f>
        <v>1. 12. 2022</v>
      </c>
      <c r="L89" s="24"/>
    </row>
    <row r="90" spans="2:47" s="25" customFormat="1" ht="6.95" customHeight="1" x14ac:dyDescent="0.2">
      <c r="B90" s="24"/>
      <c r="L90" s="24"/>
    </row>
    <row r="91" spans="2:47" s="25" customFormat="1" ht="40.15" customHeight="1" x14ac:dyDescent="0.2">
      <c r="B91" s="24"/>
      <c r="C91" s="21" t="s">
        <v>25</v>
      </c>
      <c r="F91" s="22" t="str">
        <f>E15</f>
        <v>ZOO Dvůr Králové a.s., Štefánikova 1029, D.K.n.L.</v>
      </c>
      <c r="I91" s="21" t="s">
        <v>31</v>
      </c>
      <c r="J91" s="102" t="str">
        <f>E21</f>
        <v>Projektis DK s r.o., Legionářská 562, D.K.n.L.</v>
      </c>
      <c r="L91" s="24"/>
    </row>
    <row r="92" spans="2:47" s="25" customFormat="1" ht="15.2" customHeight="1" x14ac:dyDescent="0.2">
      <c r="B92" s="24"/>
      <c r="C92" s="21" t="s">
        <v>29</v>
      </c>
      <c r="F92" s="22" t="str">
        <f>IF(E18="","",E18)</f>
        <v>Vyplň údaj</v>
      </c>
      <c r="I92" s="21" t="s">
        <v>34</v>
      </c>
      <c r="J92" s="102" t="str">
        <f>E24</f>
        <v>ing. V. Švehla</v>
      </c>
      <c r="L92" s="24"/>
    </row>
    <row r="93" spans="2:47" s="25" customFormat="1" ht="10.35" customHeight="1" x14ac:dyDescent="0.2">
      <c r="B93" s="24"/>
      <c r="L93" s="24"/>
    </row>
    <row r="94" spans="2:47" s="25" customFormat="1" ht="29.25" customHeight="1" x14ac:dyDescent="0.2">
      <c r="B94" s="24"/>
      <c r="C94" s="103" t="s">
        <v>194</v>
      </c>
      <c r="D94" s="94"/>
      <c r="E94" s="94"/>
      <c r="F94" s="94"/>
      <c r="G94" s="94"/>
      <c r="H94" s="94"/>
      <c r="I94" s="94"/>
      <c r="J94" s="104" t="s">
        <v>195</v>
      </c>
      <c r="K94" s="94"/>
      <c r="L94" s="24"/>
    </row>
    <row r="95" spans="2:47" s="25" customFormat="1" ht="10.35" customHeight="1" x14ac:dyDescent="0.2">
      <c r="B95" s="24"/>
      <c r="L95" s="24"/>
    </row>
    <row r="96" spans="2:47" s="25" customFormat="1" ht="22.9" customHeight="1" x14ac:dyDescent="0.2">
      <c r="B96" s="24"/>
      <c r="C96" s="105" t="s">
        <v>196</v>
      </c>
      <c r="J96" s="89">
        <f>J126</f>
        <v>0</v>
      </c>
      <c r="L96" s="24"/>
      <c r="AU96" s="12" t="s">
        <v>197</v>
      </c>
    </row>
    <row r="97" spans="2:12" s="107" customFormat="1" ht="24.95" customHeight="1" x14ac:dyDescent="0.2">
      <c r="B97" s="106"/>
      <c r="D97" s="108" t="s">
        <v>2250</v>
      </c>
      <c r="E97" s="109"/>
      <c r="F97" s="109"/>
      <c r="G97" s="109"/>
      <c r="H97" s="109"/>
      <c r="I97" s="109"/>
      <c r="J97" s="110">
        <f>J127</f>
        <v>0</v>
      </c>
      <c r="L97" s="106"/>
    </row>
    <row r="98" spans="2:12" s="112" customFormat="1" ht="19.899999999999999" customHeight="1" x14ac:dyDescent="0.2">
      <c r="B98" s="111"/>
      <c r="D98" s="113" t="s">
        <v>2251</v>
      </c>
      <c r="E98" s="114"/>
      <c r="F98" s="114"/>
      <c r="G98" s="114"/>
      <c r="H98" s="114"/>
      <c r="I98" s="114"/>
      <c r="J98" s="115">
        <f>J128</f>
        <v>0</v>
      </c>
      <c r="L98" s="111"/>
    </row>
    <row r="99" spans="2:12" s="112" customFormat="1" ht="19.899999999999999" customHeight="1" x14ac:dyDescent="0.2">
      <c r="B99" s="111"/>
      <c r="D99" s="113" t="s">
        <v>2252</v>
      </c>
      <c r="E99" s="114"/>
      <c r="F99" s="114"/>
      <c r="G99" s="114"/>
      <c r="H99" s="114"/>
      <c r="I99" s="114"/>
      <c r="J99" s="115">
        <f>J130</f>
        <v>0</v>
      </c>
      <c r="L99" s="111"/>
    </row>
    <row r="100" spans="2:12" s="112" customFormat="1" ht="19.899999999999999" customHeight="1" x14ac:dyDescent="0.2">
      <c r="B100" s="111"/>
      <c r="D100" s="113" t="s">
        <v>2253</v>
      </c>
      <c r="E100" s="114"/>
      <c r="F100" s="114"/>
      <c r="G100" s="114"/>
      <c r="H100" s="114"/>
      <c r="I100" s="114"/>
      <c r="J100" s="115">
        <f>J132</f>
        <v>0</v>
      </c>
      <c r="L100" s="111"/>
    </row>
    <row r="101" spans="2:12" s="112" customFormat="1" ht="19.899999999999999" customHeight="1" x14ac:dyDescent="0.2">
      <c r="B101" s="111"/>
      <c r="D101" s="113" t="s">
        <v>2254</v>
      </c>
      <c r="E101" s="114"/>
      <c r="F101" s="114"/>
      <c r="G101" s="114"/>
      <c r="H101" s="114"/>
      <c r="I101" s="114"/>
      <c r="J101" s="115">
        <f>J134</f>
        <v>0</v>
      </c>
      <c r="L101" s="111"/>
    </row>
    <row r="102" spans="2:12" s="112" customFormat="1" ht="19.899999999999999" customHeight="1" x14ac:dyDescent="0.2">
      <c r="B102" s="111"/>
      <c r="D102" s="113" t="s">
        <v>2255</v>
      </c>
      <c r="E102" s="114"/>
      <c r="F102" s="114"/>
      <c r="G102" s="114"/>
      <c r="H102" s="114"/>
      <c r="I102" s="114"/>
      <c r="J102" s="115">
        <f>J136</f>
        <v>0</v>
      </c>
      <c r="L102" s="111"/>
    </row>
    <row r="103" spans="2:12" s="112" customFormat="1" ht="19.899999999999999" customHeight="1" x14ac:dyDescent="0.2">
      <c r="B103" s="111"/>
      <c r="D103" s="113" t="s">
        <v>2256</v>
      </c>
      <c r="E103" s="114"/>
      <c r="F103" s="114"/>
      <c r="G103" s="114"/>
      <c r="H103" s="114"/>
      <c r="I103" s="114"/>
      <c r="J103" s="115">
        <f>J138</f>
        <v>0</v>
      </c>
      <c r="L103" s="111"/>
    </row>
    <row r="104" spans="2:12" s="112" customFormat="1" ht="19.899999999999999" customHeight="1" x14ac:dyDescent="0.2">
      <c r="B104" s="111"/>
      <c r="D104" s="113" t="s">
        <v>2257</v>
      </c>
      <c r="E104" s="114"/>
      <c r="F104" s="114"/>
      <c r="G104" s="114"/>
      <c r="H104" s="114"/>
      <c r="I104" s="114"/>
      <c r="J104" s="115">
        <f>J140</f>
        <v>0</v>
      </c>
      <c r="L104" s="111"/>
    </row>
    <row r="105" spans="2:12" s="112" customFormat="1" ht="19.899999999999999" customHeight="1" x14ac:dyDescent="0.2">
      <c r="B105" s="111"/>
      <c r="D105" s="113" t="s">
        <v>2258</v>
      </c>
      <c r="E105" s="114"/>
      <c r="F105" s="114"/>
      <c r="G105" s="114"/>
      <c r="H105" s="114"/>
      <c r="I105" s="114"/>
      <c r="J105" s="115">
        <f>J142</f>
        <v>0</v>
      </c>
      <c r="L105" s="111"/>
    </row>
    <row r="106" spans="2:12" s="112" customFormat="1" ht="19.899999999999999" customHeight="1" x14ac:dyDescent="0.2">
      <c r="B106" s="111"/>
      <c r="D106" s="113" t="s">
        <v>2259</v>
      </c>
      <c r="E106" s="114"/>
      <c r="F106" s="114"/>
      <c r="G106" s="114"/>
      <c r="H106" s="114"/>
      <c r="I106" s="114"/>
      <c r="J106" s="115">
        <f>J144</f>
        <v>0</v>
      </c>
      <c r="L106" s="111"/>
    </row>
    <row r="107" spans="2:12" s="25" customFormat="1" ht="21.75" customHeight="1" x14ac:dyDescent="0.2">
      <c r="B107" s="24"/>
      <c r="L107" s="24"/>
    </row>
    <row r="108" spans="2:12" s="25" customFormat="1" ht="6.95" customHeight="1" x14ac:dyDescent="0.2">
      <c r="B108" s="37"/>
      <c r="C108" s="38"/>
      <c r="D108" s="38"/>
      <c r="E108" s="38"/>
      <c r="F108" s="38"/>
      <c r="G108" s="38"/>
      <c r="H108" s="38"/>
      <c r="I108" s="38"/>
      <c r="J108" s="38"/>
      <c r="K108" s="38"/>
      <c r="L108" s="24"/>
    </row>
    <row r="112" spans="2:12" s="25" customFormat="1" ht="6.95" customHeight="1" x14ac:dyDescent="0.2">
      <c r="B112" s="39"/>
      <c r="C112" s="40"/>
      <c r="D112" s="40"/>
      <c r="E112" s="40"/>
      <c r="F112" s="40"/>
      <c r="G112" s="40"/>
      <c r="H112" s="40"/>
      <c r="I112" s="40"/>
      <c r="J112" s="40"/>
      <c r="K112" s="40"/>
      <c r="L112" s="24"/>
    </row>
    <row r="113" spans="2:63" s="25" customFormat="1" ht="24.95" customHeight="1" x14ac:dyDescent="0.2">
      <c r="B113" s="24"/>
      <c r="C113" s="16" t="s">
        <v>221</v>
      </c>
      <c r="L113" s="24"/>
    </row>
    <row r="114" spans="2:63" s="25" customFormat="1" ht="6.95" customHeight="1" x14ac:dyDescent="0.2">
      <c r="B114" s="24"/>
      <c r="L114" s="24"/>
    </row>
    <row r="115" spans="2:63" s="25" customFormat="1" ht="12" customHeight="1" x14ac:dyDescent="0.2">
      <c r="B115" s="24"/>
      <c r="C115" s="21" t="s">
        <v>17</v>
      </c>
      <c r="L115" s="24"/>
    </row>
    <row r="116" spans="2:63" s="25" customFormat="1" ht="16.5" customHeight="1" x14ac:dyDescent="0.2">
      <c r="B116" s="24"/>
      <c r="E116" s="238" t="str">
        <f>E7</f>
        <v>Generální oprava a úprava pavilonu nosorožců - ZHODNOCENÍ</v>
      </c>
      <c r="F116" s="239"/>
      <c r="G116" s="239"/>
      <c r="H116" s="239"/>
      <c r="L116" s="24"/>
    </row>
    <row r="117" spans="2:63" s="25" customFormat="1" ht="12" customHeight="1" x14ac:dyDescent="0.2">
      <c r="B117" s="24"/>
      <c r="C117" s="21" t="s">
        <v>119</v>
      </c>
      <c r="L117" s="24"/>
    </row>
    <row r="118" spans="2:63" s="25" customFormat="1" ht="16.5" customHeight="1" x14ac:dyDescent="0.2">
      <c r="B118" s="24"/>
      <c r="E118" s="223" t="str">
        <f>E9</f>
        <v>61 - Vedlejší náklady - zhodnocení</v>
      </c>
      <c r="F118" s="237"/>
      <c r="G118" s="237"/>
      <c r="H118" s="237"/>
      <c r="L118" s="24"/>
    </row>
    <row r="119" spans="2:63" s="25" customFormat="1" ht="6.95" customHeight="1" x14ac:dyDescent="0.2">
      <c r="B119" s="24"/>
      <c r="L119" s="24"/>
    </row>
    <row r="120" spans="2:63" s="25" customFormat="1" ht="12" customHeight="1" x14ac:dyDescent="0.2">
      <c r="B120" s="24"/>
      <c r="C120" s="21" t="s">
        <v>21</v>
      </c>
      <c r="F120" s="22" t="str">
        <f>F12</f>
        <v>Dvůr Králové nad Labem</v>
      </c>
      <c r="I120" s="21" t="s">
        <v>23</v>
      </c>
      <c r="J120" s="84" t="str">
        <f>IF(J12="","",J12)</f>
        <v>1. 12. 2022</v>
      </c>
      <c r="L120" s="24"/>
    </row>
    <row r="121" spans="2:63" s="25" customFormat="1" ht="6.95" customHeight="1" x14ac:dyDescent="0.2">
      <c r="B121" s="24"/>
      <c r="L121" s="24"/>
    </row>
    <row r="122" spans="2:63" s="25" customFormat="1" ht="40.15" customHeight="1" x14ac:dyDescent="0.2">
      <c r="B122" s="24"/>
      <c r="C122" s="21" t="s">
        <v>25</v>
      </c>
      <c r="F122" s="22" t="str">
        <f>E15</f>
        <v>ZOO Dvůr Králové a.s., Štefánikova 1029, D.K.n.L.</v>
      </c>
      <c r="I122" s="21" t="s">
        <v>31</v>
      </c>
      <c r="J122" s="102" t="str">
        <f>E21</f>
        <v>Projektis DK s r.o., Legionářská 562, D.K.n.L.</v>
      </c>
      <c r="L122" s="24"/>
    </row>
    <row r="123" spans="2:63" s="25" customFormat="1" ht="15.2" customHeight="1" x14ac:dyDescent="0.2">
      <c r="B123" s="24"/>
      <c r="C123" s="21" t="s">
        <v>29</v>
      </c>
      <c r="F123" s="22" t="str">
        <f>IF(E18="","",E18)</f>
        <v>Vyplň údaj</v>
      </c>
      <c r="I123" s="21" t="s">
        <v>34</v>
      </c>
      <c r="J123" s="102" t="str">
        <f>E24</f>
        <v>ing. V. Švehla</v>
      </c>
      <c r="L123" s="24"/>
    </row>
    <row r="124" spans="2:63" s="25" customFormat="1" ht="10.35" customHeight="1" x14ac:dyDescent="0.2">
      <c r="B124" s="24"/>
      <c r="L124" s="24"/>
    </row>
    <row r="125" spans="2:63" s="120" customFormat="1" ht="29.25" customHeight="1" x14ac:dyDescent="0.2">
      <c r="B125" s="116"/>
      <c r="C125" s="117" t="s">
        <v>222</v>
      </c>
      <c r="D125" s="118" t="s">
        <v>62</v>
      </c>
      <c r="E125" s="118" t="s">
        <v>58</v>
      </c>
      <c r="F125" s="118" t="s">
        <v>59</v>
      </c>
      <c r="G125" s="118" t="s">
        <v>223</v>
      </c>
      <c r="H125" s="118" t="s">
        <v>224</v>
      </c>
      <c r="I125" s="118" t="s">
        <v>225</v>
      </c>
      <c r="J125" s="118" t="s">
        <v>195</v>
      </c>
      <c r="K125" s="119" t="s">
        <v>226</v>
      </c>
      <c r="L125" s="116"/>
      <c r="M125" s="52" t="s">
        <v>1</v>
      </c>
      <c r="N125" s="53" t="s">
        <v>41</v>
      </c>
      <c r="O125" s="53" t="s">
        <v>227</v>
      </c>
      <c r="P125" s="53" t="s">
        <v>228</v>
      </c>
      <c r="Q125" s="53" t="s">
        <v>229</v>
      </c>
      <c r="R125" s="53" t="s">
        <v>230</v>
      </c>
      <c r="S125" s="53" t="s">
        <v>231</v>
      </c>
      <c r="T125" s="54" t="s">
        <v>232</v>
      </c>
    </row>
    <row r="126" spans="2:63" s="25" customFormat="1" ht="22.9" customHeight="1" x14ac:dyDescent="0.25">
      <c r="B126" s="24"/>
      <c r="C126" s="58" t="s">
        <v>233</v>
      </c>
      <c r="J126" s="121">
        <f>BK126</f>
        <v>0</v>
      </c>
      <c r="L126" s="24"/>
      <c r="M126" s="55"/>
      <c r="N126" s="47"/>
      <c r="O126" s="47"/>
      <c r="P126" s="122">
        <f>P127</f>
        <v>0</v>
      </c>
      <c r="Q126" s="47"/>
      <c r="R126" s="122">
        <f>R127</f>
        <v>0</v>
      </c>
      <c r="S126" s="47"/>
      <c r="T126" s="123">
        <f>T127</f>
        <v>0</v>
      </c>
      <c r="AT126" s="12" t="s">
        <v>76</v>
      </c>
      <c r="AU126" s="12" t="s">
        <v>197</v>
      </c>
      <c r="BK126" s="124">
        <f>BK127</f>
        <v>0</v>
      </c>
    </row>
    <row r="127" spans="2:63" s="126" customFormat="1" ht="25.9" customHeight="1" x14ac:dyDescent="0.2">
      <c r="B127" s="125"/>
      <c r="D127" s="127" t="s">
        <v>76</v>
      </c>
      <c r="E127" s="128" t="s">
        <v>2260</v>
      </c>
      <c r="F127" s="128" t="s">
        <v>2261</v>
      </c>
      <c r="J127" s="129">
        <f>BK127</f>
        <v>0</v>
      </c>
      <c r="L127" s="125"/>
      <c r="M127" s="130"/>
      <c r="P127" s="131">
        <f>P128+P130+P132+P134+P136+P138+P140+P142+P144</f>
        <v>0</v>
      </c>
      <c r="R127" s="131">
        <f>R128+R130+R132+R134+R136+R138+R140+R142+R144</f>
        <v>0</v>
      </c>
      <c r="T127" s="132">
        <f>T128+T130+T132+T134+T136+T138+T140+T142+T144</f>
        <v>0</v>
      </c>
      <c r="AR127" s="127" t="s">
        <v>94</v>
      </c>
      <c r="AT127" s="133" t="s">
        <v>76</v>
      </c>
      <c r="AU127" s="133" t="s">
        <v>77</v>
      </c>
      <c r="AY127" s="127" t="s">
        <v>236</v>
      </c>
      <c r="BK127" s="134">
        <f>BK128+BK130+BK132+BK134+BK136+BK138+BK140+BK142+BK144</f>
        <v>0</v>
      </c>
    </row>
    <row r="128" spans="2:63" s="126" customFormat="1" ht="22.9" customHeight="1" x14ac:dyDescent="0.2">
      <c r="B128" s="125"/>
      <c r="D128" s="127" t="s">
        <v>76</v>
      </c>
      <c r="E128" s="135" t="s">
        <v>2262</v>
      </c>
      <c r="F128" s="135" t="s">
        <v>2263</v>
      </c>
      <c r="J128" s="136">
        <f>BK128</f>
        <v>0</v>
      </c>
      <c r="L128" s="125"/>
      <c r="M128" s="130"/>
      <c r="P128" s="131">
        <f>P129</f>
        <v>0</v>
      </c>
      <c r="R128" s="131">
        <f>R129</f>
        <v>0</v>
      </c>
      <c r="T128" s="132">
        <f>T129</f>
        <v>0</v>
      </c>
      <c r="AR128" s="127" t="s">
        <v>94</v>
      </c>
      <c r="AT128" s="133" t="s">
        <v>76</v>
      </c>
      <c r="AU128" s="133" t="s">
        <v>8</v>
      </c>
      <c r="AY128" s="127" t="s">
        <v>236</v>
      </c>
      <c r="BK128" s="134">
        <f>BK129</f>
        <v>0</v>
      </c>
    </row>
    <row r="129" spans="2:65" s="25" customFormat="1" ht="16.5" customHeight="1" x14ac:dyDescent="0.2">
      <c r="B129" s="24"/>
      <c r="C129" s="137" t="s">
        <v>8</v>
      </c>
      <c r="D129" s="137" t="s">
        <v>238</v>
      </c>
      <c r="E129" s="138" t="s">
        <v>2264</v>
      </c>
      <c r="F129" s="139" t="s">
        <v>2263</v>
      </c>
      <c r="G129" s="140" t="s">
        <v>1882</v>
      </c>
      <c r="H129" s="141">
        <v>1</v>
      </c>
      <c r="I129" s="4"/>
      <c r="J129" s="142">
        <f>ROUND(I129*H129,0)</f>
        <v>0</v>
      </c>
      <c r="K129" s="139" t="s">
        <v>242</v>
      </c>
      <c r="L129" s="24"/>
      <c r="M129" s="143" t="s">
        <v>1</v>
      </c>
      <c r="N129" s="144" t="s">
        <v>42</v>
      </c>
      <c r="P129" s="145">
        <f>O129*H129</f>
        <v>0</v>
      </c>
      <c r="Q129" s="145">
        <v>0</v>
      </c>
      <c r="R129" s="145">
        <f>Q129*H129</f>
        <v>0</v>
      </c>
      <c r="S129" s="145">
        <v>0</v>
      </c>
      <c r="T129" s="146">
        <f>S129*H129</f>
        <v>0</v>
      </c>
      <c r="AR129" s="147" t="s">
        <v>2265</v>
      </c>
      <c r="AT129" s="147" t="s">
        <v>238</v>
      </c>
      <c r="AU129" s="147" t="s">
        <v>85</v>
      </c>
      <c r="AY129" s="12" t="s">
        <v>236</v>
      </c>
      <c r="BE129" s="148">
        <f>IF(N129="základní",J129,0)</f>
        <v>0</v>
      </c>
      <c r="BF129" s="148">
        <f>IF(N129="snížená",J129,0)</f>
        <v>0</v>
      </c>
      <c r="BG129" s="148">
        <f>IF(N129="zákl. přenesená",J129,0)</f>
        <v>0</v>
      </c>
      <c r="BH129" s="148">
        <f>IF(N129="sníž. přenesená",J129,0)</f>
        <v>0</v>
      </c>
      <c r="BI129" s="148">
        <f>IF(N129="nulová",J129,0)</f>
        <v>0</v>
      </c>
      <c r="BJ129" s="12" t="s">
        <v>8</v>
      </c>
      <c r="BK129" s="148">
        <f>ROUND(I129*H129,0)</f>
        <v>0</v>
      </c>
      <c r="BL129" s="12" t="s">
        <v>2265</v>
      </c>
      <c r="BM129" s="147" t="s">
        <v>2266</v>
      </c>
    </row>
    <row r="130" spans="2:65" s="126" customFormat="1" ht="22.9" customHeight="1" x14ac:dyDescent="0.2">
      <c r="B130" s="125"/>
      <c r="D130" s="127" t="s">
        <v>76</v>
      </c>
      <c r="E130" s="135" t="s">
        <v>2267</v>
      </c>
      <c r="F130" s="135" t="s">
        <v>2268</v>
      </c>
      <c r="J130" s="136">
        <f>BK130</f>
        <v>0</v>
      </c>
      <c r="L130" s="125"/>
      <c r="M130" s="130"/>
      <c r="P130" s="131">
        <f>P131</f>
        <v>0</v>
      </c>
      <c r="R130" s="131">
        <f>R131</f>
        <v>0</v>
      </c>
      <c r="T130" s="132">
        <f>T131</f>
        <v>0</v>
      </c>
      <c r="AR130" s="127" t="s">
        <v>94</v>
      </c>
      <c r="AT130" s="133" t="s">
        <v>76</v>
      </c>
      <c r="AU130" s="133" t="s">
        <v>8</v>
      </c>
      <c r="AY130" s="127" t="s">
        <v>236</v>
      </c>
      <c r="BK130" s="134">
        <f>BK131</f>
        <v>0</v>
      </c>
    </row>
    <row r="131" spans="2:65" s="25" customFormat="1" ht="16.5" customHeight="1" x14ac:dyDescent="0.2">
      <c r="B131" s="24"/>
      <c r="C131" s="137" t="s">
        <v>85</v>
      </c>
      <c r="D131" s="137" t="s">
        <v>238</v>
      </c>
      <c r="E131" s="138" t="s">
        <v>2269</v>
      </c>
      <c r="F131" s="139" t="s">
        <v>2268</v>
      </c>
      <c r="G131" s="140" t="s">
        <v>1882</v>
      </c>
      <c r="H131" s="141">
        <v>1</v>
      </c>
      <c r="I131" s="4"/>
      <c r="J131" s="142">
        <f>ROUND(I131*H131,0)</f>
        <v>0</v>
      </c>
      <c r="K131" s="139" t="s">
        <v>242</v>
      </c>
      <c r="L131" s="24"/>
      <c r="M131" s="143" t="s">
        <v>1</v>
      </c>
      <c r="N131" s="144" t="s">
        <v>42</v>
      </c>
      <c r="P131" s="145">
        <f>O131*H131</f>
        <v>0</v>
      </c>
      <c r="Q131" s="145">
        <v>0</v>
      </c>
      <c r="R131" s="145">
        <f>Q131*H131</f>
        <v>0</v>
      </c>
      <c r="S131" s="145">
        <v>0</v>
      </c>
      <c r="T131" s="146">
        <f>S131*H131</f>
        <v>0</v>
      </c>
      <c r="AR131" s="147" t="s">
        <v>2265</v>
      </c>
      <c r="AT131" s="147" t="s">
        <v>238</v>
      </c>
      <c r="AU131" s="147" t="s">
        <v>85</v>
      </c>
      <c r="AY131" s="12" t="s">
        <v>236</v>
      </c>
      <c r="BE131" s="148">
        <f>IF(N131="základní",J131,0)</f>
        <v>0</v>
      </c>
      <c r="BF131" s="148">
        <f>IF(N131="snížená",J131,0)</f>
        <v>0</v>
      </c>
      <c r="BG131" s="148">
        <f>IF(N131="zákl. přenesená",J131,0)</f>
        <v>0</v>
      </c>
      <c r="BH131" s="148">
        <f>IF(N131="sníž. přenesená",J131,0)</f>
        <v>0</v>
      </c>
      <c r="BI131" s="148">
        <f>IF(N131="nulová",J131,0)</f>
        <v>0</v>
      </c>
      <c r="BJ131" s="12" t="s">
        <v>8</v>
      </c>
      <c r="BK131" s="148">
        <f>ROUND(I131*H131,0)</f>
        <v>0</v>
      </c>
      <c r="BL131" s="12" t="s">
        <v>2265</v>
      </c>
      <c r="BM131" s="147" t="s">
        <v>2270</v>
      </c>
    </row>
    <row r="132" spans="2:65" s="126" customFormat="1" ht="22.9" customHeight="1" x14ac:dyDescent="0.2">
      <c r="B132" s="125"/>
      <c r="D132" s="127" t="s">
        <v>76</v>
      </c>
      <c r="E132" s="135" t="s">
        <v>2271</v>
      </c>
      <c r="F132" s="135" t="s">
        <v>2272</v>
      </c>
      <c r="J132" s="136">
        <f>BK132</f>
        <v>0</v>
      </c>
      <c r="L132" s="125"/>
      <c r="M132" s="130"/>
      <c r="P132" s="131">
        <f>P133</f>
        <v>0</v>
      </c>
      <c r="R132" s="131">
        <f>R133</f>
        <v>0</v>
      </c>
      <c r="T132" s="132">
        <f>T133</f>
        <v>0</v>
      </c>
      <c r="AR132" s="127" t="s">
        <v>94</v>
      </c>
      <c r="AT132" s="133" t="s">
        <v>76</v>
      </c>
      <c r="AU132" s="133" t="s">
        <v>8</v>
      </c>
      <c r="AY132" s="127" t="s">
        <v>236</v>
      </c>
      <c r="BK132" s="134">
        <f>BK133</f>
        <v>0</v>
      </c>
    </row>
    <row r="133" spans="2:65" s="25" customFormat="1" ht="16.5" customHeight="1" x14ac:dyDescent="0.2">
      <c r="B133" s="24"/>
      <c r="C133" s="137" t="s">
        <v>88</v>
      </c>
      <c r="D133" s="137" t="s">
        <v>238</v>
      </c>
      <c r="E133" s="138" t="s">
        <v>2273</v>
      </c>
      <c r="F133" s="139" t="s">
        <v>2272</v>
      </c>
      <c r="G133" s="140" t="s">
        <v>1882</v>
      </c>
      <c r="H133" s="141">
        <v>1</v>
      </c>
      <c r="I133" s="4"/>
      <c r="J133" s="142">
        <f>ROUND(I133*H133,0)</f>
        <v>0</v>
      </c>
      <c r="K133" s="139" t="s">
        <v>242</v>
      </c>
      <c r="L133" s="24"/>
      <c r="M133" s="143" t="s">
        <v>1</v>
      </c>
      <c r="N133" s="144" t="s">
        <v>42</v>
      </c>
      <c r="P133" s="145">
        <f>O133*H133</f>
        <v>0</v>
      </c>
      <c r="Q133" s="145">
        <v>0</v>
      </c>
      <c r="R133" s="145">
        <f>Q133*H133</f>
        <v>0</v>
      </c>
      <c r="S133" s="145">
        <v>0</v>
      </c>
      <c r="T133" s="146">
        <f>S133*H133</f>
        <v>0</v>
      </c>
      <c r="AR133" s="147" t="s">
        <v>2265</v>
      </c>
      <c r="AT133" s="147" t="s">
        <v>238</v>
      </c>
      <c r="AU133" s="147" t="s">
        <v>85</v>
      </c>
      <c r="AY133" s="12" t="s">
        <v>236</v>
      </c>
      <c r="BE133" s="148">
        <f>IF(N133="základní",J133,0)</f>
        <v>0</v>
      </c>
      <c r="BF133" s="148">
        <f>IF(N133="snížená",J133,0)</f>
        <v>0</v>
      </c>
      <c r="BG133" s="148">
        <f>IF(N133="zákl. přenesená",J133,0)</f>
        <v>0</v>
      </c>
      <c r="BH133" s="148">
        <f>IF(N133="sníž. přenesená",J133,0)</f>
        <v>0</v>
      </c>
      <c r="BI133" s="148">
        <f>IF(N133="nulová",J133,0)</f>
        <v>0</v>
      </c>
      <c r="BJ133" s="12" t="s">
        <v>8</v>
      </c>
      <c r="BK133" s="148">
        <f>ROUND(I133*H133,0)</f>
        <v>0</v>
      </c>
      <c r="BL133" s="12" t="s">
        <v>2265</v>
      </c>
      <c r="BM133" s="147" t="s">
        <v>2274</v>
      </c>
    </row>
    <row r="134" spans="2:65" s="126" customFormat="1" ht="22.9" customHeight="1" x14ac:dyDescent="0.2">
      <c r="B134" s="125"/>
      <c r="D134" s="127" t="s">
        <v>76</v>
      </c>
      <c r="E134" s="135" t="s">
        <v>2275</v>
      </c>
      <c r="F134" s="135" t="s">
        <v>2276</v>
      </c>
      <c r="J134" s="136">
        <f>BK134</f>
        <v>0</v>
      </c>
      <c r="L134" s="125"/>
      <c r="M134" s="130"/>
      <c r="P134" s="131">
        <f>P135</f>
        <v>0</v>
      </c>
      <c r="R134" s="131">
        <f>R135</f>
        <v>0</v>
      </c>
      <c r="T134" s="132">
        <f>T135</f>
        <v>0</v>
      </c>
      <c r="AR134" s="127" t="s">
        <v>94</v>
      </c>
      <c r="AT134" s="133" t="s">
        <v>76</v>
      </c>
      <c r="AU134" s="133" t="s">
        <v>8</v>
      </c>
      <c r="AY134" s="127" t="s">
        <v>236</v>
      </c>
      <c r="BK134" s="134">
        <f>BK135</f>
        <v>0</v>
      </c>
    </row>
    <row r="135" spans="2:65" s="25" customFormat="1" ht="16.5" customHeight="1" x14ac:dyDescent="0.2">
      <c r="B135" s="24"/>
      <c r="C135" s="137" t="s">
        <v>91</v>
      </c>
      <c r="D135" s="137" t="s">
        <v>238</v>
      </c>
      <c r="E135" s="138" t="s">
        <v>2277</v>
      </c>
      <c r="F135" s="139" t="s">
        <v>2276</v>
      </c>
      <c r="G135" s="140" t="s">
        <v>1882</v>
      </c>
      <c r="H135" s="141">
        <v>1</v>
      </c>
      <c r="I135" s="4"/>
      <c r="J135" s="142">
        <f>ROUND(I135*H135,0)</f>
        <v>0</v>
      </c>
      <c r="K135" s="139" t="s">
        <v>242</v>
      </c>
      <c r="L135" s="24"/>
      <c r="M135" s="143" t="s">
        <v>1</v>
      </c>
      <c r="N135" s="144" t="s">
        <v>42</v>
      </c>
      <c r="P135" s="145">
        <f>O135*H135</f>
        <v>0</v>
      </c>
      <c r="Q135" s="145">
        <v>0</v>
      </c>
      <c r="R135" s="145">
        <f>Q135*H135</f>
        <v>0</v>
      </c>
      <c r="S135" s="145">
        <v>0</v>
      </c>
      <c r="T135" s="146">
        <f>S135*H135</f>
        <v>0</v>
      </c>
      <c r="AR135" s="147" t="s">
        <v>2265</v>
      </c>
      <c r="AT135" s="147" t="s">
        <v>238</v>
      </c>
      <c r="AU135" s="147" t="s">
        <v>85</v>
      </c>
      <c r="AY135" s="12" t="s">
        <v>236</v>
      </c>
      <c r="BE135" s="148">
        <f>IF(N135="základní",J135,0)</f>
        <v>0</v>
      </c>
      <c r="BF135" s="148">
        <f>IF(N135="snížená",J135,0)</f>
        <v>0</v>
      </c>
      <c r="BG135" s="148">
        <f>IF(N135="zákl. přenesená",J135,0)</f>
        <v>0</v>
      </c>
      <c r="BH135" s="148">
        <f>IF(N135="sníž. přenesená",J135,0)</f>
        <v>0</v>
      </c>
      <c r="BI135" s="148">
        <f>IF(N135="nulová",J135,0)</f>
        <v>0</v>
      </c>
      <c r="BJ135" s="12" t="s">
        <v>8</v>
      </c>
      <c r="BK135" s="148">
        <f>ROUND(I135*H135,0)</f>
        <v>0</v>
      </c>
      <c r="BL135" s="12" t="s">
        <v>2265</v>
      </c>
      <c r="BM135" s="147" t="s">
        <v>2278</v>
      </c>
    </row>
    <row r="136" spans="2:65" s="126" customFormat="1" ht="22.9" customHeight="1" x14ac:dyDescent="0.2">
      <c r="B136" s="125"/>
      <c r="D136" s="127" t="s">
        <v>76</v>
      </c>
      <c r="E136" s="135" t="s">
        <v>2279</v>
      </c>
      <c r="F136" s="135" t="s">
        <v>2280</v>
      </c>
      <c r="J136" s="136">
        <f>BK136</f>
        <v>0</v>
      </c>
      <c r="L136" s="125"/>
      <c r="M136" s="130"/>
      <c r="P136" s="131">
        <f>P137</f>
        <v>0</v>
      </c>
      <c r="R136" s="131">
        <f>R137</f>
        <v>0</v>
      </c>
      <c r="T136" s="132">
        <f>T137</f>
        <v>0</v>
      </c>
      <c r="AR136" s="127" t="s">
        <v>94</v>
      </c>
      <c r="AT136" s="133" t="s">
        <v>76</v>
      </c>
      <c r="AU136" s="133" t="s">
        <v>8</v>
      </c>
      <c r="AY136" s="127" t="s">
        <v>236</v>
      </c>
      <c r="BK136" s="134">
        <f>BK137</f>
        <v>0</v>
      </c>
    </row>
    <row r="137" spans="2:65" s="25" customFormat="1" ht="16.5" customHeight="1" x14ac:dyDescent="0.2">
      <c r="B137" s="24"/>
      <c r="C137" s="137" t="s">
        <v>94</v>
      </c>
      <c r="D137" s="137" t="s">
        <v>238</v>
      </c>
      <c r="E137" s="138" t="s">
        <v>2281</v>
      </c>
      <c r="F137" s="139" t="s">
        <v>2280</v>
      </c>
      <c r="G137" s="140" t="s">
        <v>1882</v>
      </c>
      <c r="H137" s="141">
        <v>1</v>
      </c>
      <c r="I137" s="4"/>
      <c r="J137" s="142">
        <f>ROUND(I137*H137,0)</f>
        <v>0</v>
      </c>
      <c r="K137" s="139" t="s">
        <v>242</v>
      </c>
      <c r="L137" s="24"/>
      <c r="M137" s="143" t="s">
        <v>1</v>
      </c>
      <c r="N137" s="144" t="s">
        <v>42</v>
      </c>
      <c r="P137" s="145">
        <f>O137*H137</f>
        <v>0</v>
      </c>
      <c r="Q137" s="145">
        <v>0</v>
      </c>
      <c r="R137" s="145">
        <f>Q137*H137</f>
        <v>0</v>
      </c>
      <c r="S137" s="145">
        <v>0</v>
      </c>
      <c r="T137" s="146">
        <f>S137*H137</f>
        <v>0</v>
      </c>
      <c r="AR137" s="147" t="s">
        <v>2265</v>
      </c>
      <c r="AT137" s="147" t="s">
        <v>238</v>
      </c>
      <c r="AU137" s="147" t="s">
        <v>85</v>
      </c>
      <c r="AY137" s="12" t="s">
        <v>236</v>
      </c>
      <c r="BE137" s="148">
        <f>IF(N137="základní",J137,0)</f>
        <v>0</v>
      </c>
      <c r="BF137" s="148">
        <f>IF(N137="snížená",J137,0)</f>
        <v>0</v>
      </c>
      <c r="BG137" s="148">
        <f>IF(N137="zákl. přenesená",J137,0)</f>
        <v>0</v>
      </c>
      <c r="BH137" s="148">
        <f>IF(N137="sníž. přenesená",J137,0)</f>
        <v>0</v>
      </c>
      <c r="BI137" s="148">
        <f>IF(N137="nulová",J137,0)</f>
        <v>0</v>
      </c>
      <c r="BJ137" s="12" t="s">
        <v>8</v>
      </c>
      <c r="BK137" s="148">
        <f>ROUND(I137*H137,0)</f>
        <v>0</v>
      </c>
      <c r="BL137" s="12" t="s">
        <v>2265</v>
      </c>
      <c r="BM137" s="147" t="s">
        <v>2282</v>
      </c>
    </row>
    <row r="138" spans="2:65" s="126" customFormat="1" ht="22.9" customHeight="1" x14ac:dyDescent="0.2">
      <c r="B138" s="125"/>
      <c r="D138" s="127" t="s">
        <v>76</v>
      </c>
      <c r="E138" s="135" t="s">
        <v>2283</v>
      </c>
      <c r="F138" s="135" t="s">
        <v>2284</v>
      </c>
      <c r="J138" s="136">
        <f>BK138</f>
        <v>0</v>
      </c>
      <c r="L138" s="125"/>
      <c r="M138" s="130"/>
      <c r="P138" s="131">
        <f>P139</f>
        <v>0</v>
      </c>
      <c r="R138" s="131">
        <f>R139</f>
        <v>0</v>
      </c>
      <c r="T138" s="132">
        <f>T139</f>
        <v>0</v>
      </c>
      <c r="AR138" s="127" t="s">
        <v>94</v>
      </c>
      <c r="AT138" s="133" t="s">
        <v>76</v>
      </c>
      <c r="AU138" s="133" t="s">
        <v>8</v>
      </c>
      <c r="AY138" s="127" t="s">
        <v>236</v>
      </c>
      <c r="BK138" s="134">
        <f>BK139</f>
        <v>0</v>
      </c>
    </row>
    <row r="139" spans="2:65" s="25" customFormat="1" ht="16.5" customHeight="1" x14ac:dyDescent="0.2">
      <c r="B139" s="24"/>
      <c r="C139" s="137" t="s">
        <v>249</v>
      </c>
      <c r="D139" s="137" t="s">
        <v>238</v>
      </c>
      <c r="E139" s="138" t="s">
        <v>2285</v>
      </c>
      <c r="F139" s="139" t="s">
        <v>2284</v>
      </c>
      <c r="G139" s="140" t="s">
        <v>1882</v>
      </c>
      <c r="H139" s="141">
        <v>1</v>
      </c>
      <c r="I139" s="4"/>
      <c r="J139" s="142">
        <f>ROUND(I139*H139,0)</f>
        <v>0</v>
      </c>
      <c r="K139" s="139" t="s">
        <v>242</v>
      </c>
      <c r="L139" s="24"/>
      <c r="M139" s="143" t="s">
        <v>1</v>
      </c>
      <c r="N139" s="144" t="s">
        <v>42</v>
      </c>
      <c r="P139" s="145">
        <f>O139*H139</f>
        <v>0</v>
      </c>
      <c r="Q139" s="145">
        <v>0</v>
      </c>
      <c r="R139" s="145">
        <f>Q139*H139</f>
        <v>0</v>
      </c>
      <c r="S139" s="145">
        <v>0</v>
      </c>
      <c r="T139" s="146">
        <f>S139*H139</f>
        <v>0</v>
      </c>
      <c r="AR139" s="147" t="s">
        <v>2265</v>
      </c>
      <c r="AT139" s="147" t="s">
        <v>238</v>
      </c>
      <c r="AU139" s="147" t="s">
        <v>85</v>
      </c>
      <c r="AY139" s="12" t="s">
        <v>236</v>
      </c>
      <c r="BE139" s="148">
        <f>IF(N139="základní",J139,0)</f>
        <v>0</v>
      </c>
      <c r="BF139" s="148">
        <f>IF(N139="snížená",J139,0)</f>
        <v>0</v>
      </c>
      <c r="BG139" s="148">
        <f>IF(N139="zákl. přenesená",J139,0)</f>
        <v>0</v>
      </c>
      <c r="BH139" s="148">
        <f>IF(N139="sníž. přenesená",J139,0)</f>
        <v>0</v>
      </c>
      <c r="BI139" s="148">
        <f>IF(N139="nulová",J139,0)</f>
        <v>0</v>
      </c>
      <c r="BJ139" s="12" t="s">
        <v>8</v>
      </c>
      <c r="BK139" s="148">
        <f>ROUND(I139*H139,0)</f>
        <v>0</v>
      </c>
      <c r="BL139" s="12" t="s">
        <v>2265</v>
      </c>
      <c r="BM139" s="147" t="s">
        <v>2286</v>
      </c>
    </row>
    <row r="140" spans="2:65" s="126" customFormat="1" ht="22.9" customHeight="1" x14ac:dyDescent="0.2">
      <c r="B140" s="125"/>
      <c r="D140" s="127" t="s">
        <v>76</v>
      </c>
      <c r="E140" s="135" t="s">
        <v>2287</v>
      </c>
      <c r="F140" s="135" t="s">
        <v>2288</v>
      </c>
      <c r="J140" s="136">
        <f>BK140</f>
        <v>0</v>
      </c>
      <c r="L140" s="125"/>
      <c r="M140" s="130"/>
      <c r="P140" s="131">
        <f>P141</f>
        <v>0</v>
      </c>
      <c r="R140" s="131">
        <f>R141</f>
        <v>0</v>
      </c>
      <c r="T140" s="132">
        <f>T141</f>
        <v>0</v>
      </c>
      <c r="AR140" s="127" t="s">
        <v>94</v>
      </c>
      <c r="AT140" s="133" t="s">
        <v>76</v>
      </c>
      <c r="AU140" s="133" t="s">
        <v>8</v>
      </c>
      <c r="AY140" s="127" t="s">
        <v>236</v>
      </c>
      <c r="BK140" s="134">
        <f>BK141</f>
        <v>0</v>
      </c>
    </row>
    <row r="141" spans="2:65" s="25" customFormat="1" ht="16.5" customHeight="1" x14ac:dyDescent="0.2">
      <c r="B141" s="24"/>
      <c r="C141" s="137" t="s">
        <v>254</v>
      </c>
      <c r="D141" s="137" t="s">
        <v>238</v>
      </c>
      <c r="E141" s="138" t="s">
        <v>2289</v>
      </c>
      <c r="F141" s="139" t="s">
        <v>2288</v>
      </c>
      <c r="G141" s="140" t="s">
        <v>1882</v>
      </c>
      <c r="H141" s="141">
        <v>1</v>
      </c>
      <c r="I141" s="4"/>
      <c r="J141" s="142">
        <f>ROUND(I141*H141,0)</f>
        <v>0</v>
      </c>
      <c r="K141" s="139" t="s">
        <v>242</v>
      </c>
      <c r="L141" s="24"/>
      <c r="M141" s="143" t="s">
        <v>1</v>
      </c>
      <c r="N141" s="144" t="s">
        <v>42</v>
      </c>
      <c r="P141" s="145">
        <f>O141*H141</f>
        <v>0</v>
      </c>
      <c r="Q141" s="145">
        <v>0</v>
      </c>
      <c r="R141" s="145">
        <f>Q141*H141</f>
        <v>0</v>
      </c>
      <c r="S141" s="145">
        <v>0</v>
      </c>
      <c r="T141" s="146">
        <f>S141*H141</f>
        <v>0</v>
      </c>
      <c r="AR141" s="147" t="s">
        <v>2265</v>
      </c>
      <c r="AT141" s="147" t="s">
        <v>238</v>
      </c>
      <c r="AU141" s="147" t="s">
        <v>85</v>
      </c>
      <c r="AY141" s="12" t="s">
        <v>236</v>
      </c>
      <c r="BE141" s="148">
        <f>IF(N141="základní",J141,0)</f>
        <v>0</v>
      </c>
      <c r="BF141" s="148">
        <f>IF(N141="snížená",J141,0)</f>
        <v>0</v>
      </c>
      <c r="BG141" s="148">
        <f>IF(N141="zákl. přenesená",J141,0)</f>
        <v>0</v>
      </c>
      <c r="BH141" s="148">
        <f>IF(N141="sníž. přenesená",J141,0)</f>
        <v>0</v>
      </c>
      <c r="BI141" s="148">
        <f>IF(N141="nulová",J141,0)</f>
        <v>0</v>
      </c>
      <c r="BJ141" s="12" t="s">
        <v>8</v>
      </c>
      <c r="BK141" s="148">
        <f>ROUND(I141*H141,0)</f>
        <v>0</v>
      </c>
      <c r="BL141" s="12" t="s">
        <v>2265</v>
      </c>
      <c r="BM141" s="147" t="s">
        <v>2290</v>
      </c>
    </row>
    <row r="142" spans="2:65" s="126" customFormat="1" ht="22.9" customHeight="1" x14ac:dyDescent="0.2">
      <c r="B142" s="125"/>
      <c r="D142" s="127" t="s">
        <v>76</v>
      </c>
      <c r="E142" s="135" t="s">
        <v>2291</v>
      </c>
      <c r="F142" s="135" t="s">
        <v>2292</v>
      </c>
      <c r="J142" s="136">
        <f>BK142</f>
        <v>0</v>
      </c>
      <c r="L142" s="125"/>
      <c r="M142" s="130"/>
      <c r="P142" s="131">
        <f>P143</f>
        <v>0</v>
      </c>
      <c r="R142" s="131">
        <f>R143</f>
        <v>0</v>
      </c>
      <c r="T142" s="132">
        <f>T143</f>
        <v>0</v>
      </c>
      <c r="AR142" s="127" t="s">
        <v>94</v>
      </c>
      <c r="AT142" s="133" t="s">
        <v>76</v>
      </c>
      <c r="AU142" s="133" t="s">
        <v>8</v>
      </c>
      <c r="AY142" s="127" t="s">
        <v>236</v>
      </c>
      <c r="BK142" s="134">
        <f>BK143</f>
        <v>0</v>
      </c>
    </row>
    <row r="143" spans="2:65" s="25" customFormat="1" ht="16.5" customHeight="1" x14ac:dyDescent="0.2">
      <c r="B143" s="24"/>
      <c r="C143" s="137" t="s">
        <v>259</v>
      </c>
      <c r="D143" s="137" t="s">
        <v>238</v>
      </c>
      <c r="E143" s="138" t="s">
        <v>2293</v>
      </c>
      <c r="F143" s="139" t="s">
        <v>2294</v>
      </c>
      <c r="G143" s="140" t="s">
        <v>1882</v>
      </c>
      <c r="H143" s="141">
        <v>1</v>
      </c>
      <c r="I143" s="4"/>
      <c r="J143" s="142">
        <f>ROUND(I143*H143,0)</f>
        <v>0</v>
      </c>
      <c r="K143" s="139" t="s">
        <v>242</v>
      </c>
      <c r="L143" s="24"/>
      <c r="M143" s="143" t="s">
        <v>1</v>
      </c>
      <c r="N143" s="144" t="s">
        <v>42</v>
      </c>
      <c r="P143" s="145">
        <f>O143*H143</f>
        <v>0</v>
      </c>
      <c r="Q143" s="145">
        <v>0</v>
      </c>
      <c r="R143" s="145">
        <f>Q143*H143</f>
        <v>0</v>
      </c>
      <c r="S143" s="145">
        <v>0</v>
      </c>
      <c r="T143" s="146">
        <f>S143*H143</f>
        <v>0</v>
      </c>
      <c r="AR143" s="147" t="s">
        <v>2265</v>
      </c>
      <c r="AT143" s="147" t="s">
        <v>238</v>
      </c>
      <c r="AU143" s="147" t="s">
        <v>85</v>
      </c>
      <c r="AY143" s="12" t="s">
        <v>236</v>
      </c>
      <c r="BE143" s="148">
        <f>IF(N143="základní",J143,0)</f>
        <v>0</v>
      </c>
      <c r="BF143" s="148">
        <f>IF(N143="snížená",J143,0)</f>
        <v>0</v>
      </c>
      <c r="BG143" s="148">
        <f>IF(N143="zákl. přenesená",J143,0)</f>
        <v>0</v>
      </c>
      <c r="BH143" s="148">
        <f>IF(N143="sníž. přenesená",J143,0)</f>
        <v>0</v>
      </c>
      <c r="BI143" s="148">
        <f>IF(N143="nulová",J143,0)</f>
        <v>0</v>
      </c>
      <c r="BJ143" s="12" t="s">
        <v>8</v>
      </c>
      <c r="BK143" s="148">
        <f>ROUND(I143*H143,0)</f>
        <v>0</v>
      </c>
      <c r="BL143" s="12" t="s">
        <v>2265</v>
      </c>
      <c r="BM143" s="147" t="s">
        <v>2295</v>
      </c>
    </row>
    <row r="144" spans="2:65" s="126" customFormat="1" ht="22.9" customHeight="1" x14ac:dyDescent="0.2">
      <c r="B144" s="125"/>
      <c r="D144" s="127" t="s">
        <v>76</v>
      </c>
      <c r="E144" s="135" t="s">
        <v>2296</v>
      </c>
      <c r="F144" s="135" t="s">
        <v>2297</v>
      </c>
      <c r="J144" s="136">
        <f>BK144</f>
        <v>0</v>
      </c>
      <c r="L144" s="125"/>
      <c r="M144" s="130"/>
      <c r="P144" s="131">
        <f>P145</f>
        <v>0</v>
      </c>
      <c r="R144" s="131">
        <f>R145</f>
        <v>0</v>
      </c>
      <c r="T144" s="132">
        <f>T145</f>
        <v>0</v>
      </c>
      <c r="AR144" s="127" t="s">
        <v>94</v>
      </c>
      <c r="AT144" s="133" t="s">
        <v>76</v>
      </c>
      <c r="AU144" s="133" t="s">
        <v>8</v>
      </c>
      <c r="AY144" s="127" t="s">
        <v>236</v>
      </c>
      <c r="BK144" s="134">
        <f>BK145</f>
        <v>0</v>
      </c>
    </row>
    <row r="145" spans="2:65" s="25" customFormat="1" ht="16.5" customHeight="1" x14ac:dyDescent="0.2">
      <c r="B145" s="24"/>
      <c r="C145" s="137" t="s">
        <v>603</v>
      </c>
      <c r="D145" s="137" t="s">
        <v>238</v>
      </c>
      <c r="E145" s="138" t="s">
        <v>2298</v>
      </c>
      <c r="F145" s="139" t="s">
        <v>2297</v>
      </c>
      <c r="G145" s="140" t="s">
        <v>1882</v>
      </c>
      <c r="H145" s="141">
        <v>1</v>
      </c>
      <c r="I145" s="4"/>
      <c r="J145" s="142">
        <f>ROUND(I145*H145,0)</f>
        <v>0</v>
      </c>
      <c r="K145" s="139" t="s">
        <v>242</v>
      </c>
      <c r="L145" s="24"/>
      <c r="M145" s="188" t="s">
        <v>1</v>
      </c>
      <c r="N145" s="189" t="s">
        <v>42</v>
      </c>
      <c r="O145" s="185"/>
      <c r="P145" s="186">
        <f>O145*H145</f>
        <v>0</v>
      </c>
      <c r="Q145" s="186">
        <v>0</v>
      </c>
      <c r="R145" s="186">
        <f>Q145*H145</f>
        <v>0</v>
      </c>
      <c r="S145" s="186">
        <v>0</v>
      </c>
      <c r="T145" s="187">
        <f>S145*H145</f>
        <v>0</v>
      </c>
      <c r="AR145" s="147" t="s">
        <v>2265</v>
      </c>
      <c r="AT145" s="147" t="s">
        <v>238</v>
      </c>
      <c r="AU145" s="147" t="s">
        <v>85</v>
      </c>
      <c r="AY145" s="12" t="s">
        <v>236</v>
      </c>
      <c r="BE145" s="148">
        <f>IF(N145="základní",J145,0)</f>
        <v>0</v>
      </c>
      <c r="BF145" s="148">
        <f>IF(N145="snížená",J145,0)</f>
        <v>0</v>
      </c>
      <c r="BG145" s="148">
        <f>IF(N145="zákl. přenesená",J145,0)</f>
        <v>0</v>
      </c>
      <c r="BH145" s="148">
        <f>IF(N145="sníž. přenesená",J145,0)</f>
        <v>0</v>
      </c>
      <c r="BI145" s="148">
        <f>IF(N145="nulová",J145,0)</f>
        <v>0</v>
      </c>
      <c r="BJ145" s="12" t="s">
        <v>8</v>
      </c>
      <c r="BK145" s="148">
        <f>ROUND(I145*H145,0)</f>
        <v>0</v>
      </c>
      <c r="BL145" s="12" t="s">
        <v>2265</v>
      </c>
      <c r="BM145" s="147" t="s">
        <v>2299</v>
      </c>
    </row>
    <row r="146" spans="2:65" s="25" customFormat="1" ht="6.95" customHeight="1" x14ac:dyDescent="0.2">
      <c r="B146" s="37"/>
      <c r="C146" s="38"/>
      <c r="D146" s="38"/>
      <c r="E146" s="38"/>
      <c r="F146" s="38"/>
      <c r="G146" s="38"/>
      <c r="H146" s="38"/>
      <c r="I146" s="38"/>
      <c r="J146" s="38"/>
      <c r="K146" s="38"/>
      <c r="L146" s="24"/>
    </row>
  </sheetData>
  <sheetProtection algorithmName="SHA-512" hashValue="tzPUcmUheCoGLa9mJ67f6h/Pb1d2KswmlQ4qbk4Qw8tsa/l4yBS9iApKA/3qquy+Y1NM8Pn+NyTkIKihBhh7Ug==" saltValue="y3SxkIMvoc53DB1Z2c57pA==" spinCount="100000" sheet="1" objects="1" scenarios="1"/>
  <autoFilter ref="C125:K145"/>
  <mergeCells count="9">
    <mergeCell ref="E87:H87"/>
    <mergeCell ref="E116:H116"/>
    <mergeCell ref="E118:H11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329"/>
  <sheetViews>
    <sheetView showGridLines="0" workbookViewId="0">
      <selection activeCell="D23" sqref="D23"/>
    </sheetView>
  </sheetViews>
  <sheetFormatPr defaultRowHeight="11.25" x14ac:dyDescent="0.2"/>
  <cols>
    <col min="1" max="1" width="8.33203125" style="11" customWidth="1"/>
    <col min="2" max="2" width="1.6640625" style="11" customWidth="1"/>
    <col min="3" max="3" width="25" style="11" customWidth="1"/>
    <col min="4" max="4" width="75.83203125" style="11" customWidth="1"/>
    <col min="5" max="5" width="13.33203125" style="11" customWidth="1"/>
    <col min="6" max="6" width="20" style="11" customWidth="1"/>
    <col min="7" max="7" width="1.6640625" style="11" customWidth="1"/>
    <col min="8" max="8" width="8.33203125" style="11" customWidth="1"/>
    <col min="9" max="16384" width="9.33203125" style="11"/>
  </cols>
  <sheetData>
    <row r="1" spans="2:8" ht="11.25" customHeight="1" x14ac:dyDescent="0.2"/>
    <row r="2" spans="2:8" ht="36.950000000000003" customHeight="1" x14ac:dyDescent="0.2"/>
    <row r="3" spans="2:8" ht="6.95" customHeight="1" x14ac:dyDescent="0.2">
      <c r="B3" s="13"/>
      <c r="C3" s="14"/>
      <c r="D3" s="14"/>
      <c r="E3" s="14"/>
      <c r="F3" s="14"/>
      <c r="G3" s="14"/>
      <c r="H3" s="15"/>
    </row>
    <row r="4" spans="2:8" ht="24.95" customHeight="1" x14ac:dyDescent="0.2">
      <c r="B4" s="15"/>
      <c r="C4" s="16" t="s">
        <v>2300</v>
      </c>
      <c r="H4" s="15"/>
    </row>
    <row r="5" spans="2:8" ht="12" customHeight="1" x14ac:dyDescent="0.2">
      <c r="B5" s="15"/>
      <c r="C5" s="19" t="s">
        <v>14</v>
      </c>
      <c r="D5" s="214" t="s">
        <v>15</v>
      </c>
      <c r="E5" s="199"/>
      <c r="F5" s="199"/>
      <c r="H5" s="15"/>
    </row>
    <row r="6" spans="2:8" ht="36.950000000000003" customHeight="1" x14ac:dyDescent="0.2">
      <c r="B6" s="15"/>
      <c r="C6" s="20" t="s">
        <v>17</v>
      </c>
      <c r="D6" s="211" t="s">
        <v>18</v>
      </c>
      <c r="E6" s="199"/>
      <c r="F6" s="199"/>
      <c r="H6" s="15"/>
    </row>
    <row r="7" spans="2:8" ht="16.5" customHeight="1" x14ac:dyDescent="0.2">
      <c r="B7" s="15"/>
      <c r="C7" s="21" t="s">
        <v>23</v>
      </c>
      <c r="D7" s="84" t="str">
        <f>'Rekapitulace stavby'!AN8</f>
        <v>1. 12. 2022</v>
      </c>
      <c r="H7" s="15"/>
    </row>
    <row r="8" spans="2:8" s="25" customFormat="1" ht="10.9" customHeight="1" x14ac:dyDescent="0.2">
      <c r="B8" s="24"/>
      <c r="H8" s="24"/>
    </row>
    <row r="9" spans="2:8" s="120" customFormat="1" ht="29.25" customHeight="1" x14ac:dyDescent="0.2">
      <c r="B9" s="116"/>
      <c r="C9" s="117" t="s">
        <v>58</v>
      </c>
      <c r="D9" s="118" t="s">
        <v>59</v>
      </c>
      <c r="E9" s="118" t="s">
        <v>223</v>
      </c>
      <c r="F9" s="119" t="s">
        <v>2301</v>
      </c>
      <c r="H9" s="116"/>
    </row>
    <row r="10" spans="2:8" s="25" customFormat="1" ht="26.45" customHeight="1" x14ac:dyDescent="0.2">
      <c r="B10" s="24"/>
      <c r="C10" s="190" t="s">
        <v>2302</v>
      </c>
      <c r="D10" s="190" t="s">
        <v>82</v>
      </c>
      <c r="H10" s="24"/>
    </row>
    <row r="11" spans="2:8" s="25" customFormat="1" ht="16.899999999999999" customHeight="1" x14ac:dyDescent="0.2">
      <c r="B11" s="24"/>
      <c r="C11" s="191" t="s">
        <v>100</v>
      </c>
      <c r="D11" s="192" t="s">
        <v>101</v>
      </c>
      <c r="E11" s="193" t="s">
        <v>1</v>
      </c>
      <c r="F11" s="194">
        <v>778.37</v>
      </c>
      <c r="H11" s="24"/>
    </row>
    <row r="12" spans="2:8" s="25" customFormat="1" ht="16.899999999999999" customHeight="1" x14ac:dyDescent="0.2">
      <c r="B12" s="24"/>
      <c r="C12" s="195" t="s">
        <v>1</v>
      </c>
      <c r="D12" s="195" t="s">
        <v>561</v>
      </c>
      <c r="E12" s="12" t="s">
        <v>1</v>
      </c>
      <c r="F12" s="196">
        <v>29.617999999999999</v>
      </c>
      <c r="H12" s="24"/>
    </row>
    <row r="13" spans="2:8" s="25" customFormat="1" ht="16.899999999999999" customHeight="1" x14ac:dyDescent="0.2">
      <c r="B13" s="24"/>
      <c r="C13" s="195" t="s">
        <v>1</v>
      </c>
      <c r="D13" s="195" t="s">
        <v>562</v>
      </c>
      <c r="E13" s="12" t="s">
        <v>1</v>
      </c>
      <c r="F13" s="196">
        <v>27.544</v>
      </c>
      <c r="H13" s="24"/>
    </row>
    <row r="14" spans="2:8" s="25" customFormat="1" ht="16.899999999999999" customHeight="1" x14ac:dyDescent="0.2">
      <c r="B14" s="24"/>
      <c r="C14" s="195" t="s">
        <v>1</v>
      </c>
      <c r="D14" s="195" t="s">
        <v>563</v>
      </c>
      <c r="E14" s="12" t="s">
        <v>1</v>
      </c>
      <c r="F14" s="196">
        <v>179.196</v>
      </c>
      <c r="H14" s="24"/>
    </row>
    <row r="15" spans="2:8" s="25" customFormat="1" ht="16.899999999999999" customHeight="1" x14ac:dyDescent="0.2">
      <c r="B15" s="24"/>
      <c r="C15" s="195" t="s">
        <v>1</v>
      </c>
      <c r="D15" s="195" t="s">
        <v>564</v>
      </c>
      <c r="E15" s="12" t="s">
        <v>1</v>
      </c>
      <c r="F15" s="196">
        <v>50.079000000000001</v>
      </c>
      <c r="H15" s="24"/>
    </row>
    <row r="16" spans="2:8" s="25" customFormat="1" ht="16.899999999999999" customHeight="1" x14ac:dyDescent="0.2">
      <c r="B16" s="24"/>
      <c r="C16" s="195" t="s">
        <v>1</v>
      </c>
      <c r="D16" s="195" t="s">
        <v>402</v>
      </c>
      <c r="E16" s="12" t="s">
        <v>1</v>
      </c>
      <c r="F16" s="196">
        <v>7.02</v>
      </c>
      <c r="H16" s="24"/>
    </row>
    <row r="17" spans="2:8" s="25" customFormat="1" ht="16.899999999999999" customHeight="1" x14ac:dyDescent="0.2">
      <c r="B17" s="24"/>
      <c r="C17" s="195" t="s">
        <v>1</v>
      </c>
      <c r="D17" s="195" t="s">
        <v>565</v>
      </c>
      <c r="E17" s="12" t="s">
        <v>1</v>
      </c>
      <c r="F17" s="196">
        <v>55.357999999999997</v>
      </c>
      <c r="H17" s="24"/>
    </row>
    <row r="18" spans="2:8" s="25" customFormat="1" ht="16.899999999999999" customHeight="1" x14ac:dyDescent="0.2">
      <c r="B18" s="24"/>
      <c r="C18" s="195" t="s">
        <v>1</v>
      </c>
      <c r="D18" s="195" t="s">
        <v>455</v>
      </c>
      <c r="E18" s="12" t="s">
        <v>1</v>
      </c>
      <c r="F18" s="196">
        <v>-3.927</v>
      </c>
      <c r="H18" s="24"/>
    </row>
    <row r="19" spans="2:8" s="25" customFormat="1" ht="16.899999999999999" customHeight="1" x14ac:dyDescent="0.2">
      <c r="B19" s="24"/>
      <c r="C19" s="195" t="s">
        <v>1</v>
      </c>
      <c r="D19" s="195" t="s">
        <v>456</v>
      </c>
      <c r="E19" s="12" t="s">
        <v>1</v>
      </c>
      <c r="F19" s="196">
        <v>-4.4720000000000004</v>
      </c>
      <c r="H19" s="24"/>
    </row>
    <row r="20" spans="2:8" s="25" customFormat="1" ht="16.899999999999999" customHeight="1" x14ac:dyDescent="0.2">
      <c r="B20" s="24"/>
      <c r="C20" s="195" t="s">
        <v>1</v>
      </c>
      <c r="D20" s="195" t="s">
        <v>457</v>
      </c>
      <c r="E20" s="12" t="s">
        <v>1</v>
      </c>
      <c r="F20" s="196">
        <v>-2.31</v>
      </c>
      <c r="H20" s="24"/>
    </row>
    <row r="21" spans="2:8" s="25" customFormat="1" ht="16.899999999999999" customHeight="1" x14ac:dyDescent="0.2">
      <c r="B21" s="24"/>
      <c r="C21" s="195" t="s">
        <v>1</v>
      </c>
      <c r="D21" s="195" t="s">
        <v>441</v>
      </c>
      <c r="E21" s="12" t="s">
        <v>1</v>
      </c>
      <c r="F21" s="196">
        <v>7.7329999999999997</v>
      </c>
      <c r="H21" s="24"/>
    </row>
    <row r="22" spans="2:8" s="25" customFormat="1" ht="16.899999999999999" customHeight="1" x14ac:dyDescent="0.2">
      <c r="B22" s="24"/>
      <c r="C22" s="195" t="s">
        <v>1</v>
      </c>
      <c r="D22" s="195" t="s">
        <v>449</v>
      </c>
      <c r="E22" s="12" t="s">
        <v>1</v>
      </c>
      <c r="F22" s="196">
        <v>6.4950000000000001</v>
      </c>
      <c r="H22" s="24"/>
    </row>
    <row r="23" spans="2:8" s="25" customFormat="1" ht="16.899999999999999" customHeight="1" x14ac:dyDescent="0.2">
      <c r="B23" s="24"/>
      <c r="C23" s="195" t="s">
        <v>1</v>
      </c>
      <c r="D23" s="195" t="s">
        <v>458</v>
      </c>
      <c r="E23" s="12" t="s">
        <v>1</v>
      </c>
      <c r="F23" s="196">
        <v>74.540999999999997</v>
      </c>
      <c r="H23" s="24"/>
    </row>
    <row r="24" spans="2:8" s="25" customFormat="1" ht="16.899999999999999" customHeight="1" x14ac:dyDescent="0.2">
      <c r="B24" s="24"/>
      <c r="C24" s="195" t="s">
        <v>1</v>
      </c>
      <c r="D24" s="195" t="s">
        <v>443</v>
      </c>
      <c r="E24" s="12" t="s">
        <v>1</v>
      </c>
      <c r="F24" s="196">
        <v>4.03</v>
      </c>
      <c r="H24" s="24"/>
    </row>
    <row r="25" spans="2:8" s="25" customFormat="1" ht="16.899999999999999" customHeight="1" x14ac:dyDescent="0.2">
      <c r="B25" s="24"/>
      <c r="C25" s="195" t="s">
        <v>1</v>
      </c>
      <c r="D25" s="195" t="s">
        <v>450</v>
      </c>
      <c r="E25" s="12" t="s">
        <v>1</v>
      </c>
      <c r="F25" s="196">
        <v>3.0630000000000002</v>
      </c>
      <c r="H25" s="24"/>
    </row>
    <row r="26" spans="2:8" s="25" customFormat="1" ht="16.899999999999999" customHeight="1" x14ac:dyDescent="0.2">
      <c r="B26" s="24"/>
      <c r="C26" s="195" t="s">
        <v>1</v>
      </c>
      <c r="D26" s="195" t="s">
        <v>459</v>
      </c>
      <c r="E26" s="12" t="s">
        <v>1</v>
      </c>
      <c r="F26" s="196">
        <v>42.713999999999999</v>
      </c>
      <c r="H26" s="24"/>
    </row>
    <row r="27" spans="2:8" s="25" customFormat="1" ht="16.899999999999999" customHeight="1" x14ac:dyDescent="0.2">
      <c r="B27" s="24"/>
      <c r="C27" s="195" t="s">
        <v>1</v>
      </c>
      <c r="D27" s="195" t="s">
        <v>460</v>
      </c>
      <c r="E27" s="12" t="s">
        <v>1</v>
      </c>
      <c r="F27" s="196">
        <v>-2.6</v>
      </c>
      <c r="H27" s="24"/>
    </row>
    <row r="28" spans="2:8" s="25" customFormat="1" ht="16.899999999999999" customHeight="1" x14ac:dyDescent="0.2">
      <c r="B28" s="24"/>
      <c r="C28" s="195" t="s">
        <v>1</v>
      </c>
      <c r="D28" s="195" t="s">
        <v>461</v>
      </c>
      <c r="E28" s="12" t="s">
        <v>1</v>
      </c>
      <c r="F28" s="196">
        <v>-3.19</v>
      </c>
      <c r="H28" s="24"/>
    </row>
    <row r="29" spans="2:8" s="25" customFormat="1" ht="16.899999999999999" customHeight="1" x14ac:dyDescent="0.2">
      <c r="B29" s="24"/>
      <c r="C29" s="195" t="s">
        <v>1</v>
      </c>
      <c r="D29" s="195" t="s">
        <v>566</v>
      </c>
      <c r="E29" s="12" t="s">
        <v>1</v>
      </c>
      <c r="F29" s="196">
        <v>30.523</v>
      </c>
      <c r="H29" s="24"/>
    </row>
    <row r="30" spans="2:8" s="25" customFormat="1" ht="16.899999999999999" customHeight="1" x14ac:dyDescent="0.2">
      <c r="B30" s="24"/>
      <c r="C30" s="195" t="s">
        <v>1</v>
      </c>
      <c r="D30" s="195" t="s">
        <v>567</v>
      </c>
      <c r="E30" s="12" t="s">
        <v>1</v>
      </c>
      <c r="F30" s="196">
        <v>24.417999999999999</v>
      </c>
      <c r="H30" s="24"/>
    </row>
    <row r="31" spans="2:8" s="25" customFormat="1" ht="16.899999999999999" customHeight="1" x14ac:dyDescent="0.2">
      <c r="B31" s="24"/>
      <c r="C31" s="195" t="s">
        <v>1</v>
      </c>
      <c r="D31" s="195" t="s">
        <v>568</v>
      </c>
      <c r="E31" s="12" t="s">
        <v>1</v>
      </c>
      <c r="F31" s="196">
        <v>226.23699999999999</v>
      </c>
      <c r="H31" s="24"/>
    </row>
    <row r="32" spans="2:8" s="25" customFormat="1" ht="16.899999999999999" customHeight="1" x14ac:dyDescent="0.2">
      <c r="B32" s="24"/>
      <c r="C32" s="195" t="s">
        <v>1</v>
      </c>
      <c r="D32" s="195" t="s">
        <v>463</v>
      </c>
      <c r="E32" s="12" t="s">
        <v>1</v>
      </c>
      <c r="F32" s="196">
        <v>-19.14</v>
      </c>
      <c r="H32" s="24"/>
    </row>
    <row r="33" spans="2:8" s="25" customFormat="1" ht="16.899999999999999" customHeight="1" x14ac:dyDescent="0.2">
      <c r="B33" s="24"/>
      <c r="C33" s="195" t="s">
        <v>1</v>
      </c>
      <c r="D33" s="195" t="s">
        <v>464</v>
      </c>
      <c r="E33" s="12" t="s">
        <v>1</v>
      </c>
      <c r="F33" s="196">
        <v>-2.1</v>
      </c>
      <c r="H33" s="24"/>
    </row>
    <row r="34" spans="2:8" s="25" customFormat="1" ht="16.899999999999999" customHeight="1" x14ac:dyDescent="0.2">
      <c r="B34" s="24"/>
      <c r="C34" s="195" t="s">
        <v>1</v>
      </c>
      <c r="D34" s="195" t="s">
        <v>465</v>
      </c>
      <c r="E34" s="12" t="s">
        <v>1</v>
      </c>
      <c r="F34" s="196">
        <v>-7.1280000000000001</v>
      </c>
      <c r="H34" s="24"/>
    </row>
    <row r="35" spans="2:8" s="25" customFormat="1" ht="16.899999999999999" customHeight="1" x14ac:dyDescent="0.2">
      <c r="B35" s="24"/>
      <c r="C35" s="195" t="s">
        <v>1</v>
      </c>
      <c r="D35" s="195" t="s">
        <v>466</v>
      </c>
      <c r="E35" s="12" t="s">
        <v>1</v>
      </c>
      <c r="F35" s="196">
        <v>-12.012</v>
      </c>
      <c r="H35" s="24"/>
    </row>
    <row r="36" spans="2:8" s="25" customFormat="1" ht="16.899999999999999" customHeight="1" x14ac:dyDescent="0.2">
      <c r="B36" s="24"/>
      <c r="C36" s="195" t="s">
        <v>1</v>
      </c>
      <c r="D36" s="195" t="s">
        <v>467</v>
      </c>
      <c r="E36" s="12" t="s">
        <v>1</v>
      </c>
      <c r="F36" s="196">
        <v>-4.2119999999999997</v>
      </c>
      <c r="H36" s="24"/>
    </row>
    <row r="37" spans="2:8" s="25" customFormat="1" ht="16.899999999999999" customHeight="1" x14ac:dyDescent="0.2">
      <c r="B37" s="24"/>
      <c r="C37" s="195" t="s">
        <v>1</v>
      </c>
      <c r="D37" s="195" t="s">
        <v>569</v>
      </c>
      <c r="E37" s="12" t="s">
        <v>1</v>
      </c>
      <c r="F37" s="196">
        <v>70.891999999999996</v>
      </c>
      <c r="H37" s="24"/>
    </row>
    <row r="38" spans="2:8" s="25" customFormat="1" ht="16.899999999999999" customHeight="1" x14ac:dyDescent="0.2">
      <c r="B38" s="24"/>
      <c r="C38" s="195" t="s">
        <v>100</v>
      </c>
      <c r="D38" s="195" t="s">
        <v>371</v>
      </c>
      <c r="E38" s="12" t="s">
        <v>1</v>
      </c>
      <c r="F38" s="196">
        <v>778.37</v>
      </c>
      <c r="H38" s="24"/>
    </row>
    <row r="39" spans="2:8" s="25" customFormat="1" ht="16.899999999999999" customHeight="1" x14ac:dyDescent="0.2">
      <c r="B39" s="24"/>
      <c r="C39" s="197" t="s">
        <v>2303</v>
      </c>
      <c r="H39" s="24"/>
    </row>
    <row r="40" spans="2:8" s="25" customFormat="1" ht="16.899999999999999" customHeight="1" x14ac:dyDescent="0.2">
      <c r="B40" s="24"/>
      <c r="C40" s="195" t="s">
        <v>558</v>
      </c>
      <c r="D40" s="195" t="s">
        <v>559</v>
      </c>
      <c r="E40" s="12" t="s">
        <v>300</v>
      </c>
      <c r="F40" s="196">
        <v>778.37</v>
      </c>
      <c r="H40" s="24"/>
    </row>
    <row r="41" spans="2:8" s="25" customFormat="1" ht="16.899999999999999" customHeight="1" x14ac:dyDescent="0.2">
      <c r="B41" s="24"/>
      <c r="C41" s="195" t="s">
        <v>546</v>
      </c>
      <c r="D41" s="195" t="s">
        <v>547</v>
      </c>
      <c r="E41" s="12" t="s">
        <v>300</v>
      </c>
      <c r="F41" s="196">
        <v>778.37</v>
      </c>
      <c r="H41" s="24"/>
    </row>
    <row r="42" spans="2:8" s="25" customFormat="1" ht="22.5" x14ac:dyDescent="0.2">
      <c r="B42" s="24"/>
      <c r="C42" s="195" t="s">
        <v>782</v>
      </c>
      <c r="D42" s="195" t="s">
        <v>783</v>
      </c>
      <c r="E42" s="12" t="s">
        <v>300</v>
      </c>
      <c r="F42" s="196">
        <v>778.37</v>
      </c>
      <c r="H42" s="24"/>
    </row>
    <row r="43" spans="2:8" s="25" customFormat="1" ht="16.899999999999999" customHeight="1" x14ac:dyDescent="0.2">
      <c r="B43" s="24"/>
      <c r="C43" s="191" t="s">
        <v>103</v>
      </c>
      <c r="D43" s="192" t="s">
        <v>104</v>
      </c>
      <c r="E43" s="193" t="s">
        <v>1</v>
      </c>
      <c r="F43" s="194">
        <v>39.091000000000001</v>
      </c>
      <c r="H43" s="24"/>
    </row>
    <row r="44" spans="2:8" s="25" customFormat="1" ht="16.899999999999999" customHeight="1" x14ac:dyDescent="0.2">
      <c r="B44" s="24"/>
      <c r="C44" s="195" t="s">
        <v>1</v>
      </c>
      <c r="D44" s="195" t="s">
        <v>245</v>
      </c>
      <c r="E44" s="12" t="s">
        <v>1</v>
      </c>
      <c r="F44" s="196">
        <v>14.058999999999999</v>
      </c>
      <c r="H44" s="24"/>
    </row>
    <row r="45" spans="2:8" s="25" customFormat="1" ht="16.899999999999999" customHeight="1" x14ac:dyDescent="0.2">
      <c r="B45" s="24"/>
      <c r="C45" s="195" t="s">
        <v>1</v>
      </c>
      <c r="D45" s="195" t="s">
        <v>246</v>
      </c>
      <c r="E45" s="12" t="s">
        <v>1</v>
      </c>
      <c r="F45" s="196">
        <v>16.452999999999999</v>
      </c>
      <c r="H45" s="24"/>
    </row>
    <row r="46" spans="2:8" s="25" customFormat="1" ht="16.899999999999999" customHeight="1" x14ac:dyDescent="0.2">
      <c r="B46" s="24"/>
      <c r="C46" s="195" t="s">
        <v>1</v>
      </c>
      <c r="D46" s="195" t="s">
        <v>247</v>
      </c>
      <c r="E46" s="12" t="s">
        <v>1</v>
      </c>
      <c r="F46" s="196">
        <v>8.5790000000000006</v>
      </c>
      <c r="H46" s="24"/>
    </row>
    <row r="47" spans="2:8" s="25" customFormat="1" ht="16.899999999999999" customHeight="1" x14ac:dyDescent="0.2">
      <c r="B47" s="24"/>
      <c r="C47" s="195" t="s">
        <v>103</v>
      </c>
      <c r="D47" s="195" t="s">
        <v>248</v>
      </c>
      <c r="E47" s="12" t="s">
        <v>1</v>
      </c>
      <c r="F47" s="196">
        <v>39.091000000000001</v>
      </c>
      <c r="H47" s="24"/>
    </row>
    <row r="48" spans="2:8" s="25" customFormat="1" ht="16.899999999999999" customHeight="1" x14ac:dyDescent="0.2">
      <c r="B48" s="24"/>
      <c r="C48" s="197" t="s">
        <v>2303</v>
      </c>
      <c r="H48" s="24"/>
    </row>
    <row r="49" spans="2:8" s="25" customFormat="1" ht="22.5" x14ac:dyDescent="0.2">
      <c r="B49" s="24"/>
      <c r="C49" s="195" t="s">
        <v>239</v>
      </c>
      <c r="D49" s="195" t="s">
        <v>240</v>
      </c>
      <c r="E49" s="12" t="s">
        <v>241</v>
      </c>
      <c r="F49" s="196">
        <v>39.091000000000001</v>
      </c>
      <c r="H49" s="24"/>
    </row>
    <row r="50" spans="2:8" s="25" customFormat="1" ht="22.5" x14ac:dyDescent="0.2">
      <c r="B50" s="24"/>
      <c r="C50" s="195" t="s">
        <v>250</v>
      </c>
      <c r="D50" s="195" t="s">
        <v>251</v>
      </c>
      <c r="E50" s="12" t="s">
        <v>241</v>
      </c>
      <c r="F50" s="196">
        <v>39.091000000000001</v>
      </c>
      <c r="H50" s="24"/>
    </row>
    <row r="51" spans="2:8" s="25" customFormat="1" ht="22.5" x14ac:dyDescent="0.2">
      <c r="B51" s="24"/>
      <c r="C51" s="195" t="s">
        <v>255</v>
      </c>
      <c r="D51" s="195" t="s">
        <v>256</v>
      </c>
      <c r="E51" s="12" t="s">
        <v>241</v>
      </c>
      <c r="F51" s="196">
        <v>781.82</v>
      </c>
      <c r="H51" s="24"/>
    </row>
    <row r="52" spans="2:8" s="25" customFormat="1" ht="22.5" x14ac:dyDescent="0.2">
      <c r="B52" s="24"/>
      <c r="C52" s="195" t="s">
        <v>260</v>
      </c>
      <c r="D52" s="195" t="s">
        <v>261</v>
      </c>
      <c r="E52" s="12" t="s">
        <v>262</v>
      </c>
      <c r="F52" s="196">
        <v>70.364000000000004</v>
      </c>
      <c r="H52" s="24"/>
    </row>
    <row r="53" spans="2:8" s="25" customFormat="1" ht="16.899999999999999" customHeight="1" x14ac:dyDescent="0.2">
      <c r="B53" s="24"/>
      <c r="C53" s="191" t="s">
        <v>107</v>
      </c>
      <c r="D53" s="192" t="s">
        <v>108</v>
      </c>
      <c r="E53" s="193" t="s">
        <v>1</v>
      </c>
      <c r="F53" s="194">
        <v>19.495999999999999</v>
      </c>
      <c r="H53" s="24"/>
    </row>
    <row r="54" spans="2:8" s="25" customFormat="1" ht="16.899999999999999" customHeight="1" x14ac:dyDescent="0.2">
      <c r="B54" s="24"/>
      <c r="C54" s="195" t="s">
        <v>1</v>
      </c>
      <c r="D54" s="195" t="s">
        <v>414</v>
      </c>
      <c r="E54" s="12" t="s">
        <v>1</v>
      </c>
      <c r="F54" s="196">
        <v>19.495999999999999</v>
      </c>
      <c r="H54" s="24"/>
    </row>
    <row r="55" spans="2:8" s="25" customFormat="1" ht="16.899999999999999" customHeight="1" x14ac:dyDescent="0.2">
      <c r="B55" s="24"/>
      <c r="C55" s="195" t="s">
        <v>107</v>
      </c>
      <c r="D55" s="195" t="s">
        <v>404</v>
      </c>
      <c r="E55" s="12" t="s">
        <v>1</v>
      </c>
      <c r="F55" s="196">
        <v>19.495999999999999</v>
      </c>
      <c r="H55" s="24"/>
    </row>
    <row r="56" spans="2:8" s="25" customFormat="1" ht="16.899999999999999" customHeight="1" x14ac:dyDescent="0.2">
      <c r="B56" s="24"/>
      <c r="C56" s="197" t="s">
        <v>2303</v>
      </c>
      <c r="H56" s="24"/>
    </row>
    <row r="57" spans="2:8" s="25" customFormat="1" ht="22.5" x14ac:dyDescent="0.2">
      <c r="B57" s="24"/>
      <c r="C57" s="195" t="s">
        <v>411</v>
      </c>
      <c r="D57" s="195" t="s">
        <v>412</v>
      </c>
      <c r="E57" s="12" t="s">
        <v>300</v>
      </c>
      <c r="F57" s="196">
        <v>19.495999999999999</v>
      </c>
      <c r="H57" s="24"/>
    </row>
    <row r="58" spans="2:8" s="25" customFormat="1" ht="16.899999999999999" customHeight="1" x14ac:dyDescent="0.2">
      <c r="B58" s="24"/>
      <c r="C58" s="195" t="s">
        <v>415</v>
      </c>
      <c r="D58" s="195" t="s">
        <v>416</v>
      </c>
      <c r="E58" s="12" t="s">
        <v>300</v>
      </c>
      <c r="F58" s="196">
        <v>20.471</v>
      </c>
      <c r="H58" s="24"/>
    </row>
    <row r="59" spans="2:8" s="25" customFormat="1" ht="16.899999999999999" customHeight="1" x14ac:dyDescent="0.2">
      <c r="B59" s="24"/>
      <c r="C59" s="191" t="s">
        <v>110</v>
      </c>
      <c r="D59" s="192" t="s">
        <v>111</v>
      </c>
      <c r="E59" s="193" t="s">
        <v>1</v>
      </c>
      <c r="F59" s="194">
        <v>57.222000000000001</v>
      </c>
      <c r="H59" s="24"/>
    </row>
    <row r="60" spans="2:8" s="25" customFormat="1" ht="16.899999999999999" customHeight="1" x14ac:dyDescent="0.2">
      <c r="B60" s="24"/>
      <c r="C60" s="195" t="s">
        <v>1</v>
      </c>
      <c r="D60" s="195" t="s">
        <v>401</v>
      </c>
      <c r="E60" s="12" t="s">
        <v>1</v>
      </c>
      <c r="F60" s="196">
        <v>50.201999999999998</v>
      </c>
      <c r="H60" s="24"/>
    </row>
    <row r="61" spans="2:8" s="25" customFormat="1" ht="16.899999999999999" customHeight="1" x14ac:dyDescent="0.2">
      <c r="B61" s="24"/>
      <c r="C61" s="195" t="s">
        <v>1</v>
      </c>
      <c r="D61" s="195" t="s">
        <v>402</v>
      </c>
      <c r="E61" s="12" t="s">
        <v>1</v>
      </c>
      <c r="F61" s="196">
        <v>7.02</v>
      </c>
      <c r="H61" s="24"/>
    </row>
    <row r="62" spans="2:8" s="25" customFormat="1" ht="16.899999999999999" customHeight="1" x14ac:dyDescent="0.2">
      <c r="B62" s="24"/>
      <c r="C62" s="195" t="s">
        <v>110</v>
      </c>
      <c r="D62" s="195" t="s">
        <v>404</v>
      </c>
      <c r="E62" s="12" t="s">
        <v>1</v>
      </c>
      <c r="F62" s="196">
        <v>57.222000000000001</v>
      </c>
      <c r="H62" s="24"/>
    </row>
    <row r="63" spans="2:8" s="25" customFormat="1" ht="16.899999999999999" customHeight="1" x14ac:dyDescent="0.2">
      <c r="B63" s="24"/>
      <c r="C63" s="197" t="s">
        <v>2303</v>
      </c>
      <c r="H63" s="24"/>
    </row>
    <row r="64" spans="2:8" s="25" customFormat="1" ht="22.5" x14ac:dyDescent="0.2">
      <c r="B64" s="24"/>
      <c r="C64" s="195" t="s">
        <v>398</v>
      </c>
      <c r="D64" s="195" t="s">
        <v>399</v>
      </c>
      <c r="E64" s="12" t="s">
        <v>300</v>
      </c>
      <c r="F64" s="196">
        <v>57.222000000000001</v>
      </c>
      <c r="H64" s="24"/>
    </row>
    <row r="65" spans="2:8" s="25" customFormat="1" ht="16.899999999999999" customHeight="1" x14ac:dyDescent="0.2">
      <c r="B65" s="24"/>
      <c r="C65" s="195" t="s">
        <v>394</v>
      </c>
      <c r="D65" s="195" t="s">
        <v>395</v>
      </c>
      <c r="E65" s="12" t="s">
        <v>300</v>
      </c>
      <c r="F65" s="196">
        <v>57.222000000000001</v>
      </c>
      <c r="H65" s="24"/>
    </row>
    <row r="66" spans="2:8" s="25" customFormat="1" ht="22.5" x14ac:dyDescent="0.2">
      <c r="B66" s="24"/>
      <c r="C66" s="195" t="s">
        <v>420</v>
      </c>
      <c r="D66" s="195" t="s">
        <v>421</v>
      </c>
      <c r="E66" s="12" t="s">
        <v>300</v>
      </c>
      <c r="F66" s="196">
        <v>57.222000000000001</v>
      </c>
      <c r="H66" s="24"/>
    </row>
    <row r="67" spans="2:8" s="25" customFormat="1" ht="16.899999999999999" customHeight="1" x14ac:dyDescent="0.2">
      <c r="B67" s="24"/>
      <c r="C67" s="195" t="s">
        <v>424</v>
      </c>
      <c r="D67" s="195" t="s">
        <v>425</v>
      </c>
      <c r="E67" s="12" t="s">
        <v>300</v>
      </c>
      <c r="F67" s="196">
        <v>57.222000000000001</v>
      </c>
      <c r="H67" s="24"/>
    </row>
    <row r="68" spans="2:8" s="25" customFormat="1" ht="16.899999999999999" customHeight="1" x14ac:dyDescent="0.2">
      <c r="B68" s="24"/>
      <c r="C68" s="195" t="s">
        <v>406</v>
      </c>
      <c r="D68" s="195" t="s">
        <v>407</v>
      </c>
      <c r="E68" s="12" t="s">
        <v>300</v>
      </c>
      <c r="F68" s="196">
        <v>60.082999999999998</v>
      </c>
      <c r="H68" s="24"/>
    </row>
    <row r="69" spans="2:8" s="25" customFormat="1" ht="16.899999999999999" customHeight="1" x14ac:dyDescent="0.2">
      <c r="B69" s="24"/>
      <c r="C69" s="191" t="s">
        <v>113</v>
      </c>
      <c r="D69" s="192" t="s">
        <v>114</v>
      </c>
      <c r="E69" s="193" t="s">
        <v>1</v>
      </c>
      <c r="F69" s="194">
        <v>72.144000000000005</v>
      </c>
      <c r="H69" s="24"/>
    </row>
    <row r="70" spans="2:8" s="25" customFormat="1" ht="16.899999999999999" customHeight="1" x14ac:dyDescent="0.2">
      <c r="B70" s="24"/>
      <c r="C70" s="195" t="s">
        <v>1</v>
      </c>
      <c r="D70" s="195" t="s">
        <v>440</v>
      </c>
      <c r="E70" s="12" t="s">
        <v>1</v>
      </c>
      <c r="F70" s="196">
        <v>29.738</v>
      </c>
      <c r="H70" s="24"/>
    </row>
    <row r="71" spans="2:8" s="25" customFormat="1" ht="16.899999999999999" customHeight="1" x14ac:dyDescent="0.2">
      <c r="B71" s="24"/>
      <c r="C71" s="195" t="s">
        <v>1</v>
      </c>
      <c r="D71" s="195" t="s">
        <v>441</v>
      </c>
      <c r="E71" s="12" t="s">
        <v>1</v>
      </c>
      <c r="F71" s="196">
        <v>7.7329999999999997</v>
      </c>
      <c r="H71" s="24"/>
    </row>
    <row r="72" spans="2:8" s="25" customFormat="1" ht="16.899999999999999" customHeight="1" x14ac:dyDescent="0.2">
      <c r="B72" s="24"/>
      <c r="C72" s="195" t="s">
        <v>1</v>
      </c>
      <c r="D72" s="195" t="s">
        <v>443</v>
      </c>
      <c r="E72" s="12" t="s">
        <v>1</v>
      </c>
      <c r="F72" s="196">
        <v>4.03</v>
      </c>
      <c r="H72" s="24"/>
    </row>
    <row r="73" spans="2:8" s="25" customFormat="1" ht="16.899999999999999" customHeight="1" x14ac:dyDescent="0.2">
      <c r="B73" s="24"/>
      <c r="C73" s="195" t="s">
        <v>1</v>
      </c>
      <c r="D73" s="195" t="s">
        <v>445</v>
      </c>
      <c r="E73" s="12" t="s">
        <v>1</v>
      </c>
      <c r="F73" s="196">
        <v>30.643000000000001</v>
      </c>
      <c r="H73" s="24"/>
    </row>
    <row r="74" spans="2:8" s="25" customFormat="1" ht="16.899999999999999" customHeight="1" x14ac:dyDescent="0.2">
      <c r="B74" s="24"/>
      <c r="C74" s="195" t="s">
        <v>113</v>
      </c>
      <c r="D74" s="195" t="s">
        <v>447</v>
      </c>
      <c r="E74" s="12" t="s">
        <v>1</v>
      </c>
      <c r="F74" s="196">
        <v>72.144000000000005</v>
      </c>
      <c r="H74" s="24"/>
    </row>
    <row r="75" spans="2:8" s="25" customFormat="1" ht="16.899999999999999" customHeight="1" x14ac:dyDescent="0.2">
      <c r="B75" s="24"/>
      <c r="C75" s="197" t="s">
        <v>2303</v>
      </c>
      <c r="H75" s="24"/>
    </row>
    <row r="76" spans="2:8" s="25" customFormat="1" ht="22.5" x14ac:dyDescent="0.2">
      <c r="B76" s="24"/>
      <c r="C76" s="195" t="s">
        <v>437</v>
      </c>
      <c r="D76" s="195" t="s">
        <v>438</v>
      </c>
      <c r="E76" s="12" t="s">
        <v>300</v>
      </c>
      <c r="F76" s="196">
        <v>785.25099999999998</v>
      </c>
      <c r="H76" s="24"/>
    </row>
    <row r="77" spans="2:8" s="25" customFormat="1" ht="22.5" x14ac:dyDescent="0.2">
      <c r="B77" s="24"/>
      <c r="C77" s="195" t="s">
        <v>504</v>
      </c>
      <c r="D77" s="195" t="s">
        <v>505</v>
      </c>
      <c r="E77" s="12" t="s">
        <v>300</v>
      </c>
      <c r="F77" s="196">
        <v>723.95100000000002</v>
      </c>
      <c r="H77" s="24"/>
    </row>
    <row r="78" spans="2:8" s="25" customFormat="1" ht="16.899999999999999" customHeight="1" x14ac:dyDescent="0.2">
      <c r="B78" s="24"/>
      <c r="C78" s="195" t="s">
        <v>832</v>
      </c>
      <c r="D78" s="195" t="s">
        <v>833</v>
      </c>
      <c r="E78" s="12" t="s">
        <v>300</v>
      </c>
      <c r="F78" s="196">
        <v>72.144000000000005</v>
      </c>
      <c r="H78" s="24"/>
    </row>
    <row r="79" spans="2:8" s="25" customFormat="1" ht="16.899999999999999" customHeight="1" x14ac:dyDescent="0.2">
      <c r="B79" s="24"/>
      <c r="C79" s="195" t="s">
        <v>476</v>
      </c>
      <c r="D79" s="195" t="s">
        <v>477</v>
      </c>
      <c r="E79" s="12" t="s">
        <v>300</v>
      </c>
      <c r="F79" s="196">
        <v>140.566</v>
      </c>
      <c r="H79" s="24"/>
    </row>
    <row r="80" spans="2:8" s="25" customFormat="1" ht="16.899999999999999" customHeight="1" x14ac:dyDescent="0.2">
      <c r="B80" s="24"/>
      <c r="C80" s="191" t="s">
        <v>116</v>
      </c>
      <c r="D80" s="192" t="s">
        <v>117</v>
      </c>
      <c r="E80" s="193" t="s">
        <v>1</v>
      </c>
      <c r="F80" s="194">
        <v>61.728000000000002</v>
      </c>
      <c r="H80" s="24"/>
    </row>
    <row r="81" spans="2:8" s="25" customFormat="1" ht="16.899999999999999" customHeight="1" x14ac:dyDescent="0.2">
      <c r="B81" s="24"/>
      <c r="C81" s="195" t="s">
        <v>1</v>
      </c>
      <c r="D81" s="195" t="s">
        <v>448</v>
      </c>
      <c r="E81" s="12" t="s">
        <v>1</v>
      </c>
      <c r="F81" s="196">
        <v>27.655999999999999</v>
      </c>
      <c r="H81" s="24"/>
    </row>
    <row r="82" spans="2:8" s="25" customFormat="1" ht="16.899999999999999" customHeight="1" x14ac:dyDescent="0.2">
      <c r="B82" s="24"/>
      <c r="C82" s="195" t="s">
        <v>1</v>
      </c>
      <c r="D82" s="195" t="s">
        <v>449</v>
      </c>
      <c r="E82" s="12" t="s">
        <v>1</v>
      </c>
      <c r="F82" s="196">
        <v>6.4950000000000001</v>
      </c>
      <c r="H82" s="24"/>
    </row>
    <row r="83" spans="2:8" s="25" customFormat="1" ht="16.899999999999999" customHeight="1" x14ac:dyDescent="0.2">
      <c r="B83" s="24"/>
      <c r="C83" s="195" t="s">
        <v>1</v>
      </c>
      <c r="D83" s="195" t="s">
        <v>450</v>
      </c>
      <c r="E83" s="12" t="s">
        <v>1</v>
      </c>
      <c r="F83" s="196">
        <v>3.0630000000000002</v>
      </c>
      <c r="H83" s="24"/>
    </row>
    <row r="84" spans="2:8" s="25" customFormat="1" ht="16.899999999999999" customHeight="1" x14ac:dyDescent="0.2">
      <c r="B84" s="24"/>
      <c r="C84" s="195" t="s">
        <v>1</v>
      </c>
      <c r="D84" s="195" t="s">
        <v>451</v>
      </c>
      <c r="E84" s="12" t="s">
        <v>1</v>
      </c>
      <c r="F84" s="196">
        <v>24.513999999999999</v>
      </c>
      <c r="H84" s="24"/>
    </row>
    <row r="85" spans="2:8" s="25" customFormat="1" ht="16.899999999999999" customHeight="1" x14ac:dyDescent="0.2">
      <c r="B85" s="24"/>
      <c r="C85" s="195" t="s">
        <v>116</v>
      </c>
      <c r="D85" s="195" t="s">
        <v>452</v>
      </c>
      <c r="E85" s="12" t="s">
        <v>1</v>
      </c>
      <c r="F85" s="196">
        <v>61.728000000000002</v>
      </c>
      <c r="H85" s="24"/>
    </row>
    <row r="86" spans="2:8" s="25" customFormat="1" ht="16.899999999999999" customHeight="1" x14ac:dyDescent="0.2">
      <c r="B86" s="24"/>
      <c r="C86" s="197" t="s">
        <v>2303</v>
      </c>
      <c r="H86" s="24"/>
    </row>
    <row r="87" spans="2:8" s="25" customFormat="1" ht="22.5" x14ac:dyDescent="0.2">
      <c r="B87" s="24"/>
      <c r="C87" s="195" t="s">
        <v>437</v>
      </c>
      <c r="D87" s="195" t="s">
        <v>438</v>
      </c>
      <c r="E87" s="12" t="s">
        <v>300</v>
      </c>
      <c r="F87" s="196">
        <v>785.25099999999998</v>
      </c>
      <c r="H87" s="24"/>
    </row>
    <row r="88" spans="2:8" s="25" customFormat="1" ht="16.899999999999999" customHeight="1" x14ac:dyDescent="0.2">
      <c r="B88" s="24"/>
      <c r="C88" s="195" t="s">
        <v>433</v>
      </c>
      <c r="D88" s="195" t="s">
        <v>434</v>
      </c>
      <c r="E88" s="12" t="s">
        <v>300</v>
      </c>
      <c r="F88" s="196">
        <v>61.728000000000002</v>
      </c>
      <c r="H88" s="24"/>
    </row>
    <row r="89" spans="2:8" s="25" customFormat="1" ht="22.5" x14ac:dyDescent="0.2">
      <c r="B89" s="24"/>
      <c r="C89" s="195" t="s">
        <v>504</v>
      </c>
      <c r="D89" s="195" t="s">
        <v>505</v>
      </c>
      <c r="E89" s="12" t="s">
        <v>300</v>
      </c>
      <c r="F89" s="196">
        <v>723.95100000000002</v>
      </c>
      <c r="H89" s="24"/>
    </row>
    <row r="90" spans="2:8" s="25" customFormat="1" ht="16.899999999999999" customHeight="1" x14ac:dyDescent="0.2">
      <c r="B90" s="24"/>
      <c r="C90" s="195" t="s">
        <v>550</v>
      </c>
      <c r="D90" s="195" t="s">
        <v>551</v>
      </c>
      <c r="E90" s="12" t="s">
        <v>300</v>
      </c>
      <c r="F90" s="196">
        <v>61.728000000000002</v>
      </c>
      <c r="H90" s="24"/>
    </row>
    <row r="91" spans="2:8" s="25" customFormat="1" ht="16.899999999999999" customHeight="1" x14ac:dyDescent="0.2">
      <c r="B91" s="24"/>
      <c r="C91" s="195" t="s">
        <v>476</v>
      </c>
      <c r="D91" s="195" t="s">
        <v>477</v>
      </c>
      <c r="E91" s="12" t="s">
        <v>300</v>
      </c>
      <c r="F91" s="196">
        <v>140.566</v>
      </c>
      <c r="H91" s="24"/>
    </row>
    <row r="92" spans="2:8" s="25" customFormat="1" ht="16.899999999999999" customHeight="1" x14ac:dyDescent="0.2">
      <c r="B92" s="24"/>
      <c r="C92" s="191" t="s">
        <v>120</v>
      </c>
      <c r="D92" s="192" t="s">
        <v>121</v>
      </c>
      <c r="E92" s="193" t="s">
        <v>1</v>
      </c>
      <c r="F92" s="194">
        <v>518.91099999999994</v>
      </c>
      <c r="H92" s="24"/>
    </row>
    <row r="93" spans="2:8" s="25" customFormat="1" ht="16.899999999999999" customHeight="1" x14ac:dyDescent="0.2">
      <c r="B93" s="24"/>
      <c r="C93" s="195" t="s">
        <v>1</v>
      </c>
      <c r="D93" s="195" t="s">
        <v>453</v>
      </c>
      <c r="E93" s="12" t="s">
        <v>1</v>
      </c>
      <c r="F93" s="196">
        <v>179.64400000000001</v>
      </c>
      <c r="H93" s="24"/>
    </row>
    <row r="94" spans="2:8" s="25" customFormat="1" ht="16.899999999999999" customHeight="1" x14ac:dyDescent="0.2">
      <c r="B94" s="24"/>
      <c r="C94" s="195" t="s">
        <v>1</v>
      </c>
      <c r="D94" s="195" t="s">
        <v>454</v>
      </c>
      <c r="E94" s="12" t="s">
        <v>1</v>
      </c>
      <c r="F94" s="196">
        <v>55.984999999999999</v>
      </c>
      <c r="H94" s="24"/>
    </row>
    <row r="95" spans="2:8" s="25" customFormat="1" ht="16.899999999999999" customHeight="1" x14ac:dyDescent="0.2">
      <c r="B95" s="24"/>
      <c r="C95" s="195" t="s">
        <v>1</v>
      </c>
      <c r="D95" s="195" t="s">
        <v>455</v>
      </c>
      <c r="E95" s="12" t="s">
        <v>1</v>
      </c>
      <c r="F95" s="196">
        <v>-3.927</v>
      </c>
      <c r="H95" s="24"/>
    </row>
    <row r="96" spans="2:8" s="25" customFormat="1" ht="16.899999999999999" customHeight="1" x14ac:dyDescent="0.2">
      <c r="B96" s="24"/>
      <c r="C96" s="195" t="s">
        <v>1</v>
      </c>
      <c r="D96" s="195" t="s">
        <v>456</v>
      </c>
      <c r="E96" s="12" t="s">
        <v>1</v>
      </c>
      <c r="F96" s="196">
        <v>-4.4720000000000004</v>
      </c>
      <c r="H96" s="24"/>
    </row>
    <row r="97" spans="2:8" s="25" customFormat="1" ht="16.899999999999999" customHeight="1" x14ac:dyDescent="0.2">
      <c r="B97" s="24"/>
      <c r="C97" s="195" t="s">
        <v>1</v>
      </c>
      <c r="D97" s="195" t="s">
        <v>457</v>
      </c>
      <c r="E97" s="12" t="s">
        <v>1</v>
      </c>
      <c r="F97" s="196">
        <v>-2.31</v>
      </c>
      <c r="H97" s="24"/>
    </row>
    <row r="98" spans="2:8" s="25" customFormat="1" ht="16.899999999999999" customHeight="1" x14ac:dyDescent="0.2">
      <c r="B98" s="24"/>
      <c r="C98" s="195" t="s">
        <v>1</v>
      </c>
      <c r="D98" s="195" t="s">
        <v>458</v>
      </c>
      <c r="E98" s="12" t="s">
        <v>1</v>
      </c>
      <c r="F98" s="196">
        <v>74.540999999999997</v>
      </c>
      <c r="H98" s="24"/>
    </row>
    <row r="99" spans="2:8" s="25" customFormat="1" ht="16.899999999999999" customHeight="1" x14ac:dyDescent="0.2">
      <c r="B99" s="24"/>
      <c r="C99" s="195" t="s">
        <v>1</v>
      </c>
      <c r="D99" s="195" t="s">
        <v>459</v>
      </c>
      <c r="E99" s="12" t="s">
        <v>1</v>
      </c>
      <c r="F99" s="196">
        <v>42.713999999999999</v>
      </c>
      <c r="H99" s="24"/>
    </row>
    <row r="100" spans="2:8" s="25" customFormat="1" ht="16.899999999999999" customHeight="1" x14ac:dyDescent="0.2">
      <c r="B100" s="24"/>
      <c r="C100" s="195" t="s">
        <v>1</v>
      </c>
      <c r="D100" s="195" t="s">
        <v>460</v>
      </c>
      <c r="E100" s="12" t="s">
        <v>1</v>
      </c>
      <c r="F100" s="196">
        <v>-2.6</v>
      </c>
      <c r="H100" s="24"/>
    </row>
    <row r="101" spans="2:8" s="25" customFormat="1" ht="16.899999999999999" customHeight="1" x14ac:dyDescent="0.2">
      <c r="B101" s="24"/>
      <c r="C101" s="195" t="s">
        <v>1</v>
      </c>
      <c r="D101" s="195" t="s">
        <v>461</v>
      </c>
      <c r="E101" s="12" t="s">
        <v>1</v>
      </c>
      <c r="F101" s="196">
        <v>-3.19</v>
      </c>
      <c r="H101" s="24"/>
    </row>
    <row r="102" spans="2:8" s="25" customFormat="1" ht="16.899999999999999" customHeight="1" x14ac:dyDescent="0.2">
      <c r="B102" s="24"/>
      <c r="C102" s="195" t="s">
        <v>1</v>
      </c>
      <c r="D102" s="195" t="s">
        <v>462</v>
      </c>
      <c r="E102" s="12" t="s">
        <v>1</v>
      </c>
      <c r="F102" s="196">
        <v>227.11799999999999</v>
      </c>
      <c r="H102" s="24"/>
    </row>
    <row r="103" spans="2:8" s="25" customFormat="1" ht="16.899999999999999" customHeight="1" x14ac:dyDescent="0.2">
      <c r="B103" s="24"/>
      <c r="C103" s="195" t="s">
        <v>1</v>
      </c>
      <c r="D103" s="195" t="s">
        <v>463</v>
      </c>
      <c r="E103" s="12" t="s">
        <v>1</v>
      </c>
      <c r="F103" s="196">
        <v>-19.14</v>
      </c>
      <c r="H103" s="24"/>
    </row>
    <row r="104" spans="2:8" s="25" customFormat="1" ht="16.899999999999999" customHeight="1" x14ac:dyDescent="0.2">
      <c r="B104" s="24"/>
      <c r="C104" s="195" t="s">
        <v>1</v>
      </c>
      <c r="D104" s="195" t="s">
        <v>464</v>
      </c>
      <c r="E104" s="12" t="s">
        <v>1</v>
      </c>
      <c r="F104" s="196">
        <v>-2.1</v>
      </c>
      <c r="H104" s="24"/>
    </row>
    <row r="105" spans="2:8" s="25" customFormat="1" ht="16.899999999999999" customHeight="1" x14ac:dyDescent="0.2">
      <c r="B105" s="24"/>
      <c r="C105" s="195" t="s">
        <v>1</v>
      </c>
      <c r="D105" s="195" t="s">
        <v>465</v>
      </c>
      <c r="E105" s="12" t="s">
        <v>1</v>
      </c>
      <c r="F105" s="196">
        <v>-7.1280000000000001</v>
      </c>
      <c r="H105" s="24"/>
    </row>
    <row r="106" spans="2:8" s="25" customFormat="1" ht="16.899999999999999" customHeight="1" x14ac:dyDescent="0.2">
      <c r="B106" s="24"/>
      <c r="C106" s="195" t="s">
        <v>1</v>
      </c>
      <c r="D106" s="195" t="s">
        <v>466</v>
      </c>
      <c r="E106" s="12" t="s">
        <v>1</v>
      </c>
      <c r="F106" s="196">
        <v>-12.012</v>
      </c>
      <c r="H106" s="24"/>
    </row>
    <row r="107" spans="2:8" s="25" customFormat="1" ht="16.899999999999999" customHeight="1" x14ac:dyDescent="0.2">
      <c r="B107" s="24"/>
      <c r="C107" s="195" t="s">
        <v>1</v>
      </c>
      <c r="D107" s="195" t="s">
        <v>467</v>
      </c>
      <c r="E107" s="12" t="s">
        <v>1</v>
      </c>
      <c r="F107" s="196">
        <v>-4.2119999999999997</v>
      </c>
      <c r="H107" s="24"/>
    </row>
    <row r="108" spans="2:8" s="25" customFormat="1" ht="16.899999999999999" customHeight="1" x14ac:dyDescent="0.2">
      <c r="B108" s="24"/>
      <c r="C108" s="195" t="s">
        <v>120</v>
      </c>
      <c r="D108" s="195" t="s">
        <v>468</v>
      </c>
      <c r="E108" s="12" t="s">
        <v>1</v>
      </c>
      <c r="F108" s="196">
        <v>518.91099999999994</v>
      </c>
      <c r="H108" s="24"/>
    </row>
    <row r="109" spans="2:8" s="25" customFormat="1" ht="16.899999999999999" customHeight="1" x14ac:dyDescent="0.2">
      <c r="B109" s="24"/>
      <c r="C109" s="197" t="s">
        <v>2303</v>
      </c>
      <c r="H109" s="24"/>
    </row>
    <row r="110" spans="2:8" s="25" customFormat="1" ht="22.5" x14ac:dyDescent="0.2">
      <c r="B110" s="24"/>
      <c r="C110" s="195" t="s">
        <v>437</v>
      </c>
      <c r="D110" s="195" t="s">
        <v>438</v>
      </c>
      <c r="E110" s="12" t="s">
        <v>300</v>
      </c>
      <c r="F110" s="196">
        <v>785.25099999999998</v>
      </c>
      <c r="H110" s="24"/>
    </row>
    <row r="111" spans="2:8" s="25" customFormat="1" ht="16.899999999999999" customHeight="1" x14ac:dyDescent="0.2">
      <c r="B111" s="24"/>
      <c r="C111" s="195" t="s">
        <v>428</v>
      </c>
      <c r="D111" s="195" t="s">
        <v>429</v>
      </c>
      <c r="E111" s="12" t="s">
        <v>300</v>
      </c>
      <c r="F111" s="196">
        <v>547.92899999999997</v>
      </c>
      <c r="H111" s="24"/>
    </row>
    <row r="112" spans="2:8" s="25" customFormat="1" ht="22.5" x14ac:dyDescent="0.2">
      <c r="B112" s="24"/>
      <c r="C112" s="195" t="s">
        <v>504</v>
      </c>
      <c r="D112" s="195" t="s">
        <v>505</v>
      </c>
      <c r="E112" s="12" t="s">
        <v>300</v>
      </c>
      <c r="F112" s="196">
        <v>723.95100000000002</v>
      </c>
      <c r="H112" s="24"/>
    </row>
    <row r="113" spans="2:8" s="25" customFormat="1" ht="16.899999999999999" customHeight="1" x14ac:dyDescent="0.2">
      <c r="B113" s="24"/>
      <c r="C113" s="195" t="s">
        <v>554</v>
      </c>
      <c r="D113" s="195" t="s">
        <v>555</v>
      </c>
      <c r="E113" s="12" t="s">
        <v>300</v>
      </c>
      <c r="F113" s="196">
        <v>547.92899999999997</v>
      </c>
      <c r="H113" s="24"/>
    </row>
    <row r="114" spans="2:8" s="25" customFormat="1" ht="16.899999999999999" customHeight="1" x14ac:dyDescent="0.2">
      <c r="B114" s="24"/>
      <c r="C114" s="195" t="s">
        <v>406</v>
      </c>
      <c r="D114" s="195" t="s">
        <v>407</v>
      </c>
      <c r="E114" s="12" t="s">
        <v>300</v>
      </c>
      <c r="F114" s="196">
        <v>683.94799999999998</v>
      </c>
      <c r="H114" s="24"/>
    </row>
    <row r="115" spans="2:8" s="25" customFormat="1" ht="16.899999999999999" customHeight="1" x14ac:dyDescent="0.2">
      <c r="B115" s="24"/>
      <c r="C115" s="191" t="s">
        <v>124</v>
      </c>
      <c r="D115" s="192" t="s">
        <v>125</v>
      </c>
      <c r="E115" s="193" t="s">
        <v>1</v>
      </c>
      <c r="F115" s="194">
        <v>71.168000000000006</v>
      </c>
      <c r="H115" s="24"/>
    </row>
    <row r="116" spans="2:8" s="25" customFormat="1" ht="16.899999999999999" customHeight="1" x14ac:dyDescent="0.2">
      <c r="B116" s="24"/>
      <c r="C116" s="195" t="s">
        <v>1</v>
      </c>
      <c r="D116" s="195" t="s">
        <v>469</v>
      </c>
      <c r="E116" s="12" t="s">
        <v>1</v>
      </c>
      <c r="F116" s="196">
        <v>71.168000000000006</v>
      </c>
      <c r="H116" s="24"/>
    </row>
    <row r="117" spans="2:8" s="25" customFormat="1" ht="16.899999999999999" customHeight="1" x14ac:dyDescent="0.2">
      <c r="B117" s="24"/>
      <c r="C117" s="195" t="s">
        <v>124</v>
      </c>
      <c r="D117" s="195" t="s">
        <v>470</v>
      </c>
      <c r="E117" s="12" t="s">
        <v>1</v>
      </c>
      <c r="F117" s="196">
        <v>71.168000000000006</v>
      </c>
      <c r="H117" s="24"/>
    </row>
    <row r="118" spans="2:8" s="25" customFormat="1" ht="16.899999999999999" customHeight="1" x14ac:dyDescent="0.2">
      <c r="B118" s="24"/>
      <c r="C118" s="197" t="s">
        <v>2303</v>
      </c>
      <c r="H118" s="24"/>
    </row>
    <row r="119" spans="2:8" s="25" customFormat="1" ht="22.5" x14ac:dyDescent="0.2">
      <c r="B119" s="24"/>
      <c r="C119" s="195" t="s">
        <v>437</v>
      </c>
      <c r="D119" s="195" t="s">
        <v>438</v>
      </c>
      <c r="E119" s="12" t="s">
        <v>300</v>
      </c>
      <c r="F119" s="196">
        <v>785.25099999999998</v>
      </c>
      <c r="H119" s="24"/>
    </row>
    <row r="120" spans="2:8" s="25" customFormat="1" ht="22.5" x14ac:dyDescent="0.2">
      <c r="B120" s="24"/>
      <c r="C120" s="195" t="s">
        <v>504</v>
      </c>
      <c r="D120" s="195" t="s">
        <v>505</v>
      </c>
      <c r="E120" s="12" t="s">
        <v>300</v>
      </c>
      <c r="F120" s="196">
        <v>723.95100000000002</v>
      </c>
      <c r="H120" s="24"/>
    </row>
    <row r="121" spans="2:8" s="25" customFormat="1" ht="22.5" x14ac:dyDescent="0.2">
      <c r="B121" s="24"/>
      <c r="C121" s="195" t="s">
        <v>1065</v>
      </c>
      <c r="D121" s="195" t="s">
        <v>1066</v>
      </c>
      <c r="E121" s="12" t="s">
        <v>241</v>
      </c>
      <c r="F121" s="196">
        <v>0.58099999999999996</v>
      </c>
      <c r="H121" s="24"/>
    </row>
    <row r="122" spans="2:8" s="25" customFormat="1" ht="16.899999999999999" customHeight="1" x14ac:dyDescent="0.2">
      <c r="B122" s="24"/>
      <c r="C122" s="195" t="s">
        <v>1242</v>
      </c>
      <c r="D122" s="195" t="s">
        <v>1243</v>
      </c>
      <c r="E122" s="12" t="s">
        <v>300</v>
      </c>
      <c r="F122" s="196">
        <v>71.168000000000006</v>
      </c>
      <c r="H122" s="24"/>
    </row>
    <row r="123" spans="2:8" s="25" customFormat="1" ht="16.899999999999999" customHeight="1" x14ac:dyDescent="0.2">
      <c r="B123" s="24"/>
      <c r="C123" s="195" t="s">
        <v>1251</v>
      </c>
      <c r="D123" s="195" t="s">
        <v>1252</v>
      </c>
      <c r="E123" s="12" t="s">
        <v>487</v>
      </c>
      <c r="F123" s="196">
        <v>78.284999999999997</v>
      </c>
      <c r="H123" s="24"/>
    </row>
    <row r="124" spans="2:8" s="25" customFormat="1" ht="16.899999999999999" customHeight="1" x14ac:dyDescent="0.2">
      <c r="B124" s="24"/>
      <c r="C124" s="195" t="s">
        <v>1563</v>
      </c>
      <c r="D124" s="195" t="s">
        <v>1564</v>
      </c>
      <c r="E124" s="12" t="s">
        <v>300</v>
      </c>
      <c r="F124" s="196">
        <v>71.168000000000006</v>
      </c>
      <c r="H124" s="24"/>
    </row>
    <row r="125" spans="2:8" s="25" customFormat="1" ht="16.899999999999999" customHeight="1" x14ac:dyDescent="0.2">
      <c r="B125" s="24"/>
      <c r="C125" s="195" t="s">
        <v>1567</v>
      </c>
      <c r="D125" s="195" t="s">
        <v>1568</v>
      </c>
      <c r="E125" s="12" t="s">
        <v>300</v>
      </c>
      <c r="F125" s="196">
        <v>71.168000000000006</v>
      </c>
      <c r="H125" s="24"/>
    </row>
    <row r="126" spans="2:8" s="25" customFormat="1" ht="16.899999999999999" customHeight="1" x14ac:dyDescent="0.2">
      <c r="B126" s="24"/>
      <c r="C126" s="195" t="s">
        <v>406</v>
      </c>
      <c r="D126" s="195" t="s">
        <v>407</v>
      </c>
      <c r="E126" s="12" t="s">
        <v>300</v>
      </c>
      <c r="F126" s="196">
        <v>683.94799999999998</v>
      </c>
      <c r="H126" s="24"/>
    </row>
    <row r="127" spans="2:8" s="25" customFormat="1" ht="16.899999999999999" customHeight="1" x14ac:dyDescent="0.2">
      <c r="B127" s="24"/>
      <c r="C127" s="195" t="s">
        <v>1112</v>
      </c>
      <c r="D127" s="195" t="s">
        <v>1113</v>
      </c>
      <c r="E127" s="12" t="s">
        <v>241</v>
      </c>
      <c r="F127" s="196">
        <v>0.31</v>
      </c>
      <c r="H127" s="24"/>
    </row>
    <row r="128" spans="2:8" s="25" customFormat="1" ht="16.899999999999999" customHeight="1" x14ac:dyDescent="0.2">
      <c r="B128" s="24"/>
      <c r="C128" s="195" t="s">
        <v>1246</v>
      </c>
      <c r="D128" s="195" t="s">
        <v>1247</v>
      </c>
      <c r="E128" s="12" t="s">
        <v>300</v>
      </c>
      <c r="F128" s="196">
        <v>78.284999999999997</v>
      </c>
      <c r="H128" s="24"/>
    </row>
    <row r="129" spans="2:8" s="25" customFormat="1" ht="16.899999999999999" customHeight="1" x14ac:dyDescent="0.2">
      <c r="B129" s="24"/>
      <c r="C129" s="191" t="s">
        <v>127</v>
      </c>
      <c r="D129" s="192" t="s">
        <v>128</v>
      </c>
      <c r="E129" s="193" t="s">
        <v>1</v>
      </c>
      <c r="F129" s="194">
        <v>61.3</v>
      </c>
      <c r="H129" s="24"/>
    </row>
    <row r="130" spans="2:8" s="25" customFormat="1" ht="16.899999999999999" customHeight="1" x14ac:dyDescent="0.2">
      <c r="B130" s="24"/>
      <c r="C130" s="195" t="s">
        <v>1</v>
      </c>
      <c r="D130" s="195" t="s">
        <v>129</v>
      </c>
      <c r="E130" s="12" t="s">
        <v>1</v>
      </c>
      <c r="F130" s="196">
        <v>61.3</v>
      </c>
      <c r="H130" s="24"/>
    </row>
    <row r="131" spans="2:8" s="25" customFormat="1" ht="16.899999999999999" customHeight="1" x14ac:dyDescent="0.2">
      <c r="B131" s="24"/>
      <c r="C131" s="195" t="s">
        <v>127</v>
      </c>
      <c r="D131" s="195" t="s">
        <v>472</v>
      </c>
      <c r="E131" s="12" t="s">
        <v>1</v>
      </c>
      <c r="F131" s="196">
        <v>61.3</v>
      </c>
      <c r="H131" s="24"/>
    </row>
    <row r="132" spans="2:8" s="25" customFormat="1" ht="16.899999999999999" customHeight="1" x14ac:dyDescent="0.2">
      <c r="B132" s="24"/>
      <c r="C132" s="197" t="s">
        <v>2303</v>
      </c>
      <c r="H132" s="24"/>
    </row>
    <row r="133" spans="2:8" s="25" customFormat="1" ht="22.5" x14ac:dyDescent="0.2">
      <c r="B133" s="24"/>
      <c r="C133" s="195" t="s">
        <v>437</v>
      </c>
      <c r="D133" s="195" t="s">
        <v>438</v>
      </c>
      <c r="E133" s="12" t="s">
        <v>300</v>
      </c>
      <c r="F133" s="196">
        <v>785.25099999999998</v>
      </c>
      <c r="H133" s="24"/>
    </row>
    <row r="134" spans="2:8" s="25" customFormat="1" ht="16.899999999999999" customHeight="1" x14ac:dyDescent="0.2">
      <c r="B134" s="24"/>
      <c r="C134" s="195" t="s">
        <v>406</v>
      </c>
      <c r="D134" s="195" t="s">
        <v>407</v>
      </c>
      <c r="E134" s="12" t="s">
        <v>300</v>
      </c>
      <c r="F134" s="196">
        <v>683.94799999999998</v>
      </c>
      <c r="H134" s="24"/>
    </row>
    <row r="135" spans="2:8" s="25" customFormat="1" ht="16.899999999999999" customHeight="1" x14ac:dyDescent="0.2">
      <c r="B135" s="24"/>
      <c r="C135" s="191" t="s">
        <v>130</v>
      </c>
      <c r="D135" s="192" t="s">
        <v>131</v>
      </c>
      <c r="E135" s="193" t="s">
        <v>1</v>
      </c>
      <c r="F135" s="194">
        <v>145.09</v>
      </c>
      <c r="H135" s="24"/>
    </row>
    <row r="136" spans="2:8" s="25" customFormat="1" ht="16.899999999999999" customHeight="1" x14ac:dyDescent="0.2">
      <c r="B136" s="24"/>
      <c r="C136" s="195" t="s">
        <v>1</v>
      </c>
      <c r="D136" s="195" t="s">
        <v>489</v>
      </c>
      <c r="E136" s="12" t="s">
        <v>1</v>
      </c>
      <c r="F136" s="196">
        <v>6.41</v>
      </c>
      <c r="H136" s="24"/>
    </row>
    <row r="137" spans="2:8" s="25" customFormat="1" ht="16.899999999999999" customHeight="1" x14ac:dyDescent="0.2">
      <c r="B137" s="24"/>
      <c r="C137" s="195" t="s">
        <v>1</v>
      </c>
      <c r="D137" s="195" t="s">
        <v>490</v>
      </c>
      <c r="E137" s="12" t="s">
        <v>1</v>
      </c>
      <c r="F137" s="196">
        <v>6.31</v>
      </c>
      <c r="H137" s="24"/>
    </row>
    <row r="138" spans="2:8" s="25" customFormat="1" ht="16.899999999999999" customHeight="1" x14ac:dyDescent="0.2">
      <c r="B138" s="24"/>
      <c r="C138" s="195" t="s">
        <v>1</v>
      </c>
      <c r="D138" s="195" t="s">
        <v>491</v>
      </c>
      <c r="E138" s="12" t="s">
        <v>1</v>
      </c>
      <c r="F138" s="196">
        <v>5.3</v>
      </c>
      <c r="H138" s="24"/>
    </row>
    <row r="139" spans="2:8" s="25" customFormat="1" ht="16.899999999999999" customHeight="1" x14ac:dyDescent="0.2">
      <c r="B139" s="24"/>
      <c r="C139" s="195" t="s">
        <v>1</v>
      </c>
      <c r="D139" s="195" t="s">
        <v>492</v>
      </c>
      <c r="E139" s="12" t="s">
        <v>1</v>
      </c>
      <c r="F139" s="196">
        <v>5.41</v>
      </c>
      <c r="H139" s="24"/>
    </row>
    <row r="140" spans="2:8" s="25" customFormat="1" ht="16.899999999999999" customHeight="1" x14ac:dyDescent="0.2">
      <c r="B140" s="24"/>
      <c r="C140" s="195" t="s">
        <v>1</v>
      </c>
      <c r="D140" s="195" t="s">
        <v>493</v>
      </c>
      <c r="E140" s="12" t="s">
        <v>1</v>
      </c>
      <c r="F140" s="196">
        <v>5.2</v>
      </c>
      <c r="H140" s="24"/>
    </row>
    <row r="141" spans="2:8" s="25" customFormat="1" ht="16.899999999999999" customHeight="1" x14ac:dyDescent="0.2">
      <c r="B141" s="24"/>
      <c r="C141" s="195" t="s">
        <v>1</v>
      </c>
      <c r="D141" s="195" t="s">
        <v>494</v>
      </c>
      <c r="E141" s="12" t="s">
        <v>1</v>
      </c>
      <c r="F141" s="196">
        <v>32.04</v>
      </c>
      <c r="H141" s="24"/>
    </row>
    <row r="142" spans="2:8" s="25" customFormat="1" ht="16.899999999999999" customHeight="1" x14ac:dyDescent="0.2">
      <c r="B142" s="24"/>
      <c r="C142" s="195" t="s">
        <v>1</v>
      </c>
      <c r="D142" s="195" t="s">
        <v>495</v>
      </c>
      <c r="E142" s="12" t="s">
        <v>1</v>
      </c>
      <c r="F142" s="196">
        <v>64.260000000000005</v>
      </c>
      <c r="H142" s="24"/>
    </row>
    <row r="143" spans="2:8" s="25" customFormat="1" ht="16.899999999999999" customHeight="1" x14ac:dyDescent="0.2">
      <c r="B143" s="24"/>
      <c r="C143" s="195" t="s">
        <v>1</v>
      </c>
      <c r="D143" s="195" t="s">
        <v>496</v>
      </c>
      <c r="E143" s="12" t="s">
        <v>1</v>
      </c>
      <c r="F143" s="196">
        <v>20.16</v>
      </c>
      <c r="H143" s="24"/>
    </row>
    <row r="144" spans="2:8" s="25" customFormat="1" ht="16.899999999999999" customHeight="1" x14ac:dyDescent="0.2">
      <c r="B144" s="24"/>
      <c r="C144" s="195" t="s">
        <v>130</v>
      </c>
      <c r="D144" s="195" t="s">
        <v>497</v>
      </c>
      <c r="E144" s="12" t="s">
        <v>1</v>
      </c>
      <c r="F144" s="196">
        <v>145.09</v>
      </c>
      <c r="H144" s="24"/>
    </row>
    <row r="145" spans="2:8" s="25" customFormat="1" ht="16.899999999999999" customHeight="1" x14ac:dyDescent="0.2">
      <c r="B145" s="24"/>
      <c r="C145" s="197" t="s">
        <v>2303</v>
      </c>
      <c r="H145" s="24"/>
    </row>
    <row r="146" spans="2:8" s="25" customFormat="1" ht="22.5" x14ac:dyDescent="0.2">
      <c r="B146" s="24"/>
      <c r="C146" s="195" t="s">
        <v>485</v>
      </c>
      <c r="D146" s="195" t="s">
        <v>486</v>
      </c>
      <c r="E146" s="12" t="s">
        <v>487</v>
      </c>
      <c r="F146" s="196">
        <v>145.09</v>
      </c>
      <c r="H146" s="24"/>
    </row>
    <row r="147" spans="2:8" s="25" customFormat="1" ht="16.899999999999999" customHeight="1" x14ac:dyDescent="0.2">
      <c r="B147" s="24"/>
      <c r="C147" s="195" t="s">
        <v>428</v>
      </c>
      <c r="D147" s="195" t="s">
        <v>429</v>
      </c>
      <c r="E147" s="12" t="s">
        <v>300</v>
      </c>
      <c r="F147" s="196">
        <v>547.92899999999997</v>
      </c>
      <c r="H147" s="24"/>
    </row>
    <row r="148" spans="2:8" s="25" customFormat="1" ht="16.899999999999999" customHeight="1" x14ac:dyDescent="0.2">
      <c r="B148" s="24"/>
      <c r="C148" s="195" t="s">
        <v>519</v>
      </c>
      <c r="D148" s="195" t="s">
        <v>520</v>
      </c>
      <c r="E148" s="12" t="s">
        <v>487</v>
      </c>
      <c r="F148" s="196">
        <v>295.97000000000003</v>
      </c>
      <c r="H148" s="24"/>
    </row>
    <row r="149" spans="2:8" s="25" customFormat="1" ht="16.899999999999999" customHeight="1" x14ac:dyDescent="0.2">
      <c r="B149" s="24"/>
      <c r="C149" s="195" t="s">
        <v>554</v>
      </c>
      <c r="D149" s="195" t="s">
        <v>555</v>
      </c>
      <c r="E149" s="12" t="s">
        <v>300</v>
      </c>
      <c r="F149" s="196">
        <v>547.92899999999997</v>
      </c>
      <c r="H149" s="24"/>
    </row>
    <row r="150" spans="2:8" s="25" customFormat="1" ht="16.899999999999999" customHeight="1" x14ac:dyDescent="0.2">
      <c r="B150" s="24"/>
      <c r="C150" s="195" t="s">
        <v>499</v>
      </c>
      <c r="D150" s="195" t="s">
        <v>500</v>
      </c>
      <c r="E150" s="12" t="s">
        <v>300</v>
      </c>
      <c r="F150" s="196">
        <v>31.92</v>
      </c>
      <c r="H150" s="24"/>
    </row>
    <row r="151" spans="2:8" s="25" customFormat="1" ht="16.899999999999999" customHeight="1" x14ac:dyDescent="0.2">
      <c r="B151" s="24"/>
      <c r="C151" s="195" t="s">
        <v>536</v>
      </c>
      <c r="D151" s="195" t="s">
        <v>537</v>
      </c>
      <c r="E151" s="12" t="s">
        <v>487</v>
      </c>
      <c r="F151" s="196">
        <v>119.711</v>
      </c>
      <c r="H151" s="24"/>
    </row>
    <row r="152" spans="2:8" s="25" customFormat="1" ht="16.899999999999999" customHeight="1" x14ac:dyDescent="0.2">
      <c r="B152" s="24"/>
      <c r="C152" s="191" t="s">
        <v>133</v>
      </c>
      <c r="D152" s="192" t="s">
        <v>134</v>
      </c>
      <c r="E152" s="193" t="s">
        <v>1</v>
      </c>
      <c r="F152" s="194">
        <v>128.44499999999999</v>
      </c>
      <c r="H152" s="24"/>
    </row>
    <row r="153" spans="2:8" s="25" customFormat="1" ht="16.899999999999999" customHeight="1" x14ac:dyDescent="0.2">
      <c r="B153" s="24"/>
      <c r="C153" s="195" t="s">
        <v>1</v>
      </c>
      <c r="D153" s="195" t="s">
        <v>511</v>
      </c>
      <c r="E153" s="12" t="s">
        <v>1</v>
      </c>
      <c r="F153" s="196">
        <v>145.745</v>
      </c>
      <c r="H153" s="24"/>
    </row>
    <row r="154" spans="2:8" s="25" customFormat="1" ht="16.899999999999999" customHeight="1" x14ac:dyDescent="0.2">
      <c r="B154" s="24"/>
      <c r="C154" s="195" t="s">
        <v>1</v>
      </c>
      <c r="D154" s="195" t="s">
        <v>512</v>
      </c>
      <c r="E154" s="12" t="s">
        <v>1</v>
      </c>
      <c r="F154" s="196">
        <v>-17.3</v>
      </c>
      <c r="H154" s="24"/>
    </row>
    <row r="155" spans="2:8" s="25" customFormat="1" ht="16.899999999999999" customHeight="1" x14ac:dyDescent="0.2">
      <c r="B155" s="24"/>
      <c r="C155" s="195" t="s">
        <v>133</v>
      </c>
      <c r="D155" s="195" t="s">
        <v>253</v>
      </c>
      <c r="E155" s="12" t="s">
        <v>1</v>
      </c>
      <c r="F155" s="196">
        <v>128.44499999999999</v>
      </c>
      <c r="H155" s="24"/>
    </row>
    <row r="156" spans="2:8" s="25" customFormat="1" ht="16.899999999999999" customHeight="1" x14ac:dyDescent="0.2">
      <c r="B156" s="24"/>
      <c r="C156" s="197" t="s">
        <v>2303</v>
      </c>
      <c r="H156" s="24"/>
    </row>
    <row r="157" spans="2:8" s="25" customFormat="1" ht="16.899999999999999" customHeight="1" x14ac:dyDescent="0.2">
      <c r="B157" s="24"/>
      <c r="C157" s="195" t="s">
        <v>508</v>
      </c>
      <c r="D157" s="195" t="s">
        <v>509</v>
      </c>
      <c r="E157" s="12" t="s">
        <v>487</v>
      </c>
      <c r="F157" s="196">
        <v>128.44499999999999</v>
      </c>
      <c r="H157" s="24"/>
    </row>
    <row r="158" spans="2:8" s="25" customFormat="1" ht="16.899999999999999" customHeight="1" x14ac:dyDescent="0.2">
      <c r="B158" s="24"/>
      <c r="C158" s="195" t="s">
        <v>514</v>
      </c>
      <c r="D158" s="195" t="s">
        <v>515</v>
      </c>
      <c r="E158" s="12" t="s">
        <v>487</v>
      </c>
      <c r="F158" s="196">
        <v>134.86699999999999</v>
      </c>
      <c r="H158" s="24"/>
    </row>
    <row r="159" spans="2:8" s="25" customFormat="1" ht="16.899999999999999" customHeight="1" x14ac:dyDescent="0.2">
      <c r="B159" s="24"/>
      <c r="C159" s="191" t="s">
        <v>136</v>
      </c>
      <c r="D159" s="192" t="s">
        <v>137</v>
      </c>
      <c r="E159" s="193" t="s">
        <v>1</v>
      </c>
      <c r="F159" s="194">
        <v>150.88</v>
      </c>
      <c r="H159" s="24"/>
    </row>
    <row r="160" spans="2:8" s="25" customFormat="1" ht="16.899999999999999" customHeight="1" x14ac:dyDescent="0.2">
      <c r="B160" s="24"/>
      <c r="C160" s="195" t="s">
        <v>1</v>
      </c>
      <c r="D160" s="195" t="s">
        <v>522</v>
      </c>
      <c r="E160" s="12" t="s">
        <v>1</v>
      </c>
      <c r="F160" s="196">
        <v>97.48</v>
      </c>
      <c r="H160" s="24"/>
    </row>
    <row r="161" spans="2:8" s="25" customFormat="1" ht="16.899999999999999" customHeight="1" x14ac:dyDescent="0.2">
      <c r="B161" s="24"/>
      <c r="C161" s="195" t="s">
        <v>1</v>
      </c>
      <c r="D161" s="195" t="s">
        <v>523</v>
      </c>
      <c r="E161" s="12" t="s">
        <v>1</v>
      </c>
      <c r="F161" s="196">
        <v>23.4</v>
      </c>
      <c r="H161" s="24"/>
    </row>
    <row r="162" spans="2:8" s="25" customFormat="1" ht="16.899999999999999" customHeight="1" x14ac:dyDescent="0.2">
      <c r="B162" s="24"/>
      <c r="C162" s="195" t="s">
        <v>1</v>
      </c>
      <c r="D162" s="195" t="s">
        <v>524</v>
      </c>
      <c r="E162" s="12" t="s">
        <v>1</v>
      </c>
      <c r="F162" s="196">
        <v>30</v>
      </c>
      <c r="H162" s="24"/>
    </row>
    <row r="163" spans="2:8" s="25" customFormat="1" ht="16.899999999999999" customHeight="1" x14ac:dyDescent="0.2">
      <c r="B163" s="24"/>
      <c r="C163" s="195" t="s">
        <v>136</v>
      </c>
      <c r="D163" s="195" t="s">
        <v>525</v>
      </c>
      <c r="E163" s="12" t="s">
        <v>1</v>
      </c>
      <c r="F163" s="196">
        <v>150.88</v>
      </c>
      <c r="H163" s="24"/>
    </row>
    <row r="164" spans="2:8" s="25" customFormat="1" ht="16.899999999999999" customHeight="1" x14ac:dyDescent="0.2">
      <c r="B164" s="24"/>
      <c r="C164" s="197" t="s">
        <v>2303</v>
      </c>
      <c r="H164" s="24"/>
    </row>
    <row r="165" spans="2:8" s="25" customFormat="1" ht="16.899999999999999" customHeight="1" x14ac:dyDescent="0.2">
      <c r="B165" s="24"/>
      <c r="C165" s="195" t="s">
        <v>519</v>
      </c>
      <c r="D165" s="195" t="s">
        <v>520</v>
      </c>
      <c r="E165" s="12" t="s">
        <v>487</v>
      </c>
      <c r="F165" s="196">
        <v>295.97000000000003</v>
      </c>
      <c r="H165" s="24"/>
    </row>
    <row r="166" spans="2:8" s="25" customFormat="1" ht="16.899999999999999" customHeight="1" x14ac:dyDescent="0.2">
      <c r="B166" s="24"/>
      <c r="C166" s="195" t="s">
        <v>531</v>
      </c>
      <c r="D166" s="195" t="s">
        <v>532</v>
      </c>
      <c r="E166" s="12" t="s">
        <v>487</v>
      </c>
      <c r="F166" s="196">
        <v>158.42400000000001</v>
      </c>
      <c r="H166" s="24"/>
    </row>
    <row r="167" spans="2:8" s="25" customFormat="1" ht="16.899999999999999" customHeight="1" x14ac:dyDescent="0.2">
      <c r="B167" s="24"/>
      <c r="C167" s="191" t="s">
        <v>139</v>
      </c>
      <c r="D167" s="192" t="s">
        <v>140</v>
      </c>
      <c r="E167" s="193" t="s">
        <v>1</v>
      </c>
      <c r="F167" s="194">
        <v>31.08</v>
      </c>
      <c r="H167" s="24"/>
    </row>
    <row r="168" spans="2:8" s="25" customFormat="1" ht="16.899999999999999" customHeight="1" x14ac:dyDescent="0.2">
      <c r="B168" s="24"/>
      <c r="C168" s="195" t="s">
        <v>1</v>
      </c>
      <c r="D168" s="195" t="s">
        <v>526</v>
      </c>
      <c r="E168" s="12" t="s">
        <v>1</v>
      </c>
      <c r="F168" s="196">
        <v>31.08</v>
      </c>
      <c r="H168" s="24"/>
    </row>
    <row r="169" spans="2:8" s="25" customFormat="1" ht="16.899999999999999" customHeight="1" x14ac:dyDescent="0.2">
      <c r="B169" s="24"/>
      <c r="C169" s="195" t="s">
        <v>139</v>
      </c>
      <c r="D169" s="195" t="s">
        <v>527</v>
      </c>
      <c r="E169" s="12" t="s">
        <v>1</v>
      </c>
      <c r="F169" s="196">
        <v>31.08</v>
      </c>
      <c r="H169" s="24"/>
    </row>
    <row r="170" spans="2:8" s="25" customFormat="1" ht="16.899999999999999" customHeight="1" x14ac:dyDescent="0.2">
      <c r="B170" s="24"/>
      <c r="C170" s="197" t="s">
        <v>2303</v>
      </c>
      <c r="H170" s="24"/>
    </row>
    <row r="171" spans="2:8" s="25" customFormat="1" ht="16.899999999999999" customHeight="1" x14ac:dyDescent="0.2">
      <c r="B171" s="24"/>
      <c r="C171" s="195" t="s">
        <v>519</v>
      </c>
      <c r="D171" s="195" t="s">
        <v>520</v>
      </c>
      <c r="E171" s="12" t="s">
        <v>487</v>
      </c>
      <c r="F171" s="196">
        <v>295.97000000000003</v>
      </c>
      <c r="H171" s="24"/>
    </row>
    <row r="172" spans="2:8" s="25" customFormat="1" ht="16.899999999999999" customHeight="1" x14ac:dyDescent="0.2">
      <c r="B172" s="24"/>
      <c r="C172" s="195" t="s">
        <v>536</v>
      </c>
      <c r="D172" s="195" t="s">
        <v>537</v>
      </c>
      <c r="E172" s="12" t="s">
        <v>487</v>
      </c>
      <c r="F172" s="196">
        <v>119.711</v>
      </c>
      <c r="H172" s="24"/>
    </row>
    <row r="173" spans="2:8" s="25" customFormat="1" ht="16.899999999999999" customHeight="1" x14ac:dyDescent="0.2">
      <c r="B173" s="24"/>
      <c r="C173" s="195" t="s">
        <v>541</v>
      </c>
      <c r="D173" s="195" t="s">
        <v>542</v>
      </c>
      <c r="E173" s="12" t="s">
        <v>487</v>
      </c>
      <c r="F173" s="196">
        <v>32.634</v>
      </c>
      <c r="H173" s="24"/>
    </row>
    <row r="174" spans="2:8" s="25" customFormat="1" ht="16.899999999999999" customHeight="1" x14ac:dyDescent="0.2">
      <c r="B174" s="24"/>
      <c r="C174" s="191" t="s">
        <v>142</v>
      </c>
      <c r="D174" s="192" t="s">
        <v>143</v>
      </c>
      <c r="E174" s="193" t="s">
        <v>1</v>
      </c>
      <c r="F174" s="194">
        <v>102.206</v>
      </c>
      <c r="H174" s="24"/>
    </row>
    <row r="175" spans="2:8" s="25" customFormat="1" ht="16.899999999999999" customHeight="1" x14ac:dyDescent="0.2">
      <c r="B175" s="24"/>
      <c r="C175" s="195" t="s">
        <v>1</v>
      </c>
      <c r="D175" s="195" t="s">
        <v>845</v>
      </c>
      <c r="E175" s="12" t="s">
        <v>1</v>
      </c>
      <c r="F175" s="196">
        <v>50.152000000000001</v>
      </c>
      <c r="H175" s="24"/>
    </row>
    <row r="176" spans="2:8" s="25" customFormat="1" ht="22.5" x14ac:dyDescent="0.2">
      <c r="B176" s="24"/>
      <c r="C176" s="195" t="s">
        <v>1</v>
      </c>
      <c r="D176" s="195" t="s">
        <v>846</v>
      </c>
      <c r="E176" s="12" t="s">
        <v>1</v>
      </c>
      <c r="F176" s="196">
        <v>8.93</v>
      </c>
      <c r="H176" s="24"/>
    </row>
    <row r="177" spans="2:8" s="25" customFormat="1" ht="16.899999999999999" customHeight="1" x14ac:dyDescent="0.2">
      <c r="B177" s="24"/>
      <c r="C177" s="195" t="s">
        <v>1</v>
      </c>
      <c r="D177" s="195" t="s">
        <v>847</v>
      </c>
      <c r="E177" s="12" t="s">
        <v>1</v>
      </c>
      <c r="F177" s="196">
        <v>43.124000000000002</v>
      </c>
      <c r="H177" s="24"/>
    </row>
    <row r="178" spans="2:8" s="25" customFormat="1" ht="16.899999999999999" customHeight="1" x14ac:dyDescent="0.2">
      <c r="B178" s="24"/>
      <c r="C178" s="195" t="s">
        <v>142</v>
      </c>
      <c r="D178" s="195" t="s">
        <v>371</v>
      </c>
      <c r="E178" s="12" t="s">
        <v>1</v>
      </c>
      <c r="F178" s="196">
        <v>102.206</v>
      </c>
      <c r="H178" s="24"/>
    </row>
    <row r="179" spans="2:8" s="25" customFormat="1" ht="16.899999999999999" customHeight="1" x14ac:dyDescent="0.2">
      <c r="B179" s="24"/>
      <c r="C179" s="197" t="s">
        <v>2303</v>
      </c>
      <c r="H179" s="24"/>
    </row>
    <row r="180" spans="2:8" s="25" customFormat="1" ht="22.5" x14ac:dyDescent="0.2">
      <c r="B180" s="24"/>
      <c r="C180" s="195" t="s">
        <v>842</v>
      </c>
      <c r="D180" s="195" t="s">
        <v>843</v>
      </c>
      <c r="E180" s="12" t="s">
        <v>300</v>
      </c>
      <c r="F180" s="196">
        <v>102.206</v>
      </c>
      <c r="H180" s="24"/>
    </row>
    <row r="181" spans="2:8" s="25" customFormat="1" ht="16.899999999999999" customHeight="1" x14ac:dyDescent="0.2">
      <c r="B181" s="24"/>
      <c r="C181" s="195" t="s">
        <v>856</v>
      </c>
      <c r="D181" s="195" t="s">
        <v>857</v>
      </c>
      <c r="E181" s="12" t="s">
        <v>300</v>
      </c>
      <c r="F181" s="196">
        <v>102.206</v>
      </c>
      <c r="H181" s="24"/>
    </row>
    <row r="182" spans="2:8" s="25" customFormat="1" ht="16.899999999999999" customHeight="1" x14ac:dyDescent="0.2">
      <c r="B182" s="24"/>
      <c r="C182" s="195" t="s">
        <v>860</v>
      </c>
      <c r="D182" s="195" t="s">
        <v>861</v>
      </c>
      <c r="E182" s="12" t="s">
        <v>300</v>
      </c>
      <c r="F182" s="196">
        <v>102.206</v>
      </c>
      <c r="H182" s="24"/>
    </row>
    <row r="183" spans="2:8" s="25" customFormat="1" ht="16.899999999999999" customHeight="1" x14ac:dyDescent="0.2">
      <c r="B183" s="24"/>
      <c r="C183" s="195" t="s">
        <v>849</v>
      </c>
      <c r="D183" s="195" t="s">
        <v>850</v>
      </c>
      <c r="E183" s="12" t="s">
        <v>300</v>
      </c>
      <c r="F183" s="196">
        <v>122.64700000000001</v>
      </c>
      <c r="H183" s="24"/>
    </row>
    <row r="184" spans="2:8" s="25" customFormat="1" ht="16.899999999999999" customHeight="1" x14ac:dyDescent="0.2">
      <c r="B184" s="24"/>
      <c r="C184" s="195" t="s">
        <v>864</v>
      </c>
      <c r="D184" s="195" t="s">
        <v>865</v>
      </c>
      <c r="E184" s="12" t="s">
        <v>300</v>
      </c>
      <c r="F184" s="196">
        <v>224.85300000000001</v>
      </c>
      <c r="H184" s="24"/>
    </row>
    <row r="185" spans="2:8" s="25" customFormat="1" ht="16.899999999999999" customHeight="1" x14ac:dyDescent="0.2">
      <c r="B185" s="24"/>
      <c r="C185" s="191" t="s">
        <v>145</v>
      </c>
      <c r="D185" s="192" t="s">
        <v>146</v>
      </c>
      <c r="E185" s="193" t="s">
        <v>1</v>
      </c>
      <c r="F185" s="194">
        <v>466.947</v>
      </c>
      <c r="H185" s="24"/>
    </row>
    <row r="186" spans="2:8" s="25" customFormat="1" ht="16.899999999999999" customHeight="1" x14ac:dyDescent="0.2">
      <c r="B186" s="24"/>
      <c r="C186" s="195" t="s">
        <v>1</v>
      </c>
      <c r="D186" s="195" t="s">
        <v>982</v>
      </c>
      <c r="E186" s="12" t="s">
        <v>1</v>
      </c>
      <c r="F186" s="196">
        <v>453.90499999999997</v>
      </c>
      <c r="H186" s="24"/>
    </row>
    <row r="187" spans="2:8" s="25" customFormat="1" ht="16.899999999999999" customHeight="1" x14ac:dyDescent="0.2">
      <c r="B187" s="24"/>
      <c r="C187" s="195" t="s">
        <v>1</v>
      </c>
      <c r="D187" s="195" t="s">
        <v>984</v>
      </c>
      <c r="E187" s="12" t="s">
        <v>1</v>
      </c>
      <c r="F187" s="196">
        <v>5.8449999999999998</v>
      </c>
      <c r="H187" s="24"/>
    </row>
    <row r="188" spans="2:8" s="25" customFormat="1" ht="16.899999999999999" customHeight="1" x14ac:dyDescent="0.2">
      <c r="B188" s="24"/>
      <c r="C188" s="195" t="s">
        <v>1</v>
      </c>
      <c r="D188" s="195" t="s">
        <v>985</v>
      </c>
      <c r="E188" s="12" t="s">
        <v>1</v>
      </c>
      <c r="F188" s="196">
        <v>7.1970000000000001</v>
      </c>
      <c r="H188" s="24"/>
    </row>
    <row r="189" spans="2:8" s="25" customFormat="1" ht="16.899999999999999" customHeight="1" x14ac:dyDescent="0.2">
      <c r="B189" s="24"/>
      <c r="C189" s="195" t="s">
        <v>145</v>
      </c>
      <c r="D189" s="195" t="s">
        <v>987</v>
      </c>
      <c r="E189" s="12" t="s">
        <v>1</v>
      </c>
      <c r="F189" s="196">
        <v>466.947</v>
      </c>
      <c r="H189" s="24"/>
    </row>
    <row r="190" spans="2:8" s="25" customFormat="1" ht="16.899999999999999" customHeight="1" x14ac:dyDescent="0.2">
      <c r="B190" s="24"/>
      <c r="C190" s="197" t="s">
        <v>2303</v>
      </c>
      <c r="H190" s="24"/>
    </row>
    <row r="191" spans="2:8" s="25" customFormat="1" ht="22.5" x14ac:dyDescent="0.2">
      <c r="B191" s="24"/>
      <c r="C191" s="195" t="s">
        <v>979</v>
      </c>
      <c r="D191" s="195" t="s">
        <v>980</v>
      </c>
      <c r="E191" s="12" t="s">
        <v>300</v>
      </c>
      <c r="F191" s="196">
        <v>466.947</v>
      </c>
      <c r="H191" s="24"/>
    </row>
    <row r="192" spans="2:8" s="25" customFormat="1" ht="16.899999999999999" customHeight="1" x14ac:dyDescent="0.2">
      <c r="B192" s="24"/>
      <c r="C192" s="195" t="s">
        <v>992</v>
      </c>
      <c r="D192" s="195" t="s">
        <v>993</v>
      </c>
      <c r="E192" s="12" t="s">
        <v>300</v>
      </c>
      <c r="F192" s="196">
        <v>633.87599999999998</v>
      </c>
      <c r="H192" s="24"/>
    </row>
    <row r="193" spans="2:8" s="25" customFormat="1" ht="16.899999999999999" customHeight="1" x14ac:dyDescent="0.2">
      <c r="B193" s="24"/>
      <c r="C193" s="195" t="s">
        <v>940</v>
      </c>
      <c r="D193" s="195" t="s">
        <v>941</v>
      </c>
      <c r="E193" s="12" t="s">
        <v>300</v>
      </c>
      <c r="F193" s="196">
        <v>536.98900000000003</v>
      </c>
      <c r="H193" s="24"/>
    </row>
    <row r="194" spans="2:8" s="25" customFormat="1" ht="16.899999999999999" customHeight="1" x14ac:dyDescent="0.2">
      <c r="B194" s="24"/>
      <c r="C194" s="195" t="s">
        <v>864</v>
      </c>
      <c r="D194" s="195" t="s">
        <v>865</v>
      </c>
      <c r="E194" s="12" t="s">
        <v>300</v>
      </c>
      <c r="F194" s="196">
        <v>697.26400000000001</v>
      </c>
      <c r="H194" s="24"/>
    </row>
    <row r="195" spans="2:8" s="25" customFormat="1" ht="16.899999999999999" customHeight="1" x14ac:dyDescent="0.2">
      <c r="B195" s="24"/>
      <c r="C195" s="191" t="s">
        <v>148</v>
      </c>
      <c r="D195" s="192" t="s">
        <v>149</v>
      </c>
      <c r="E195" s="193" t="s">
        <v>1</v>
      </c>
      <c r="F195" s="194">
        <v>166.929</v>
      </c>
      <c r="H195" s="24"/>
    </row>
    <row r="196" spans="2:8" s="25" customFormat="1" ht="16.899999999999999" customHeight="1" x14ac:dyDescent="0.2">
      <c r="B196" s="24"/>
      <c r="C196" s="195" t="s">
        <v>1</v>
      </c>
      <c r="D196" s="195" t="s">
        <v>932</v>
      </c>
      <c r="E196" s="12" t="s">
        <v>1</v>
      </c>
      <c r="F196" s="196">
        <v>135.57400000000001</v>
      </c>
      <c r="H196" s="24"/>
    </row>
    <row r="197" spans="2:8" s="25" customFormat="1" ht="16.899999999999999" customHeight="1" x14ac:dyDescent="0.2">
      <c r="B197" s="24"/>
      <c r="C197" s="195" t="s">
        <v>1</v>
      </c>
      <c r="D197" s="195" t="s">
        <v>933</v>
      </c>
      <c r="E197" s="12" t="s">
        <v>1</v>
      </c>
      <c r="F197" s="196">
        <v>-1.98</v>
      </c>
      <c r="H197" s="24"/>
    </row>
    <row r="198" spans="2:8" s="25" customFormat="1" ht="16.899999999999999" customHeight="1" x14ac:dyDescent="0.2">
      <c r="B198" s="24"/>
      <c r="C198" s="195" t="s">
        <v>1</v>
      </c>
      <c r="D198" s="195" t="s">
        <v>935</v>
      </c>
      <c r="E198" s="12" t="s">
        <v>1</v>
      </c>
      <c r="F198" s="196">
        <v>29.335000000000001</v>
      </c>
      <c r="H198" s="24"/>
    </row>
    <row r="199" spans="2:8" s="25" customFormat="1" ht="16.899999999999999" customHeight="1" x14ac:dyDescent="0.2">
      <c r="B199" s="24"/>
      <c r="C199" s="195" t="s">
        <v>1</v>
      </c>
      <c r="D199" s="195" t="s">
        <v>936</v>
      </c>
      <c r="E199" s="12" t="s">
        <v>1</v>
      </c>
      <c r="F199" s="196">
        <v>4</v>
      </c>
      <c r="H199" s="24"/>
    </row>
    <row r="200" spans="2:8" s="25" customFormat="1" ht="16.899999999999999" customHeight="1" x14ac:dyDescent="0.2">
      <c r="B200" s="24"/>
      <c r="C200" s="195" t="s">
        <v>148</v>
      </c>
      <c r="D200" s="195" t="s">
        <v>938</v>
      </c>
      <c r="E200" s="12" t="s">
        <v>1</v>
      </c>
      <c r="F200" s="196">
        <v>166.929</v>
      </c>
      <c r="H200" s="24"/>
    </row>
    <row r="201" spans="2:8" s="25" customFormat="1" ht="16.899999999999999" customHeight="1" x14ac:dyDescent="0.2">
      <c r="B201" s="24"/>
      <c r="C201" s="197" t="s">
        <v>2303</v>
      </c>
      <c r="H201" s="24"/>
    </row>
    <row r="202" spans="2:8" s="25" customFormat="1" ht="16.899999999999999" customHeight="1" x14ac:dyDescent="0.2">
      <c r="B202" s="24"/>
      <c r="C202" s="195" t="s">
        <v>929</v>
      </c>
      <c r="D202" s="195" t="s">
        <v>930</v>
      </c>
      <c r="E202" s="12" t="s">
        <v>300</v>
      </c>
      <c r="F202" s="196">
        <v>166.929</v>
      </c>
      <c r="H202" s="24"/>
    </row>
    <row r="203" spans="2:8" s="25" customFormat="1" ht="16.899999999999999" customHeight="1" x14ac:dyDescent="0.2">
      <c r="B203" s="24"/>
      <c r="C203" s="195" t="s">
        <v>992</v>
      </c>
      <c r="D203" s="195" t="s">
        <v>993</v>
      </c>
      <c r="E203" s="12" t="s">
        <v>300</v>
      </c>
      <c r="F203" s="196">
        <v>633.87599999999998</v>
      </c>
      <c r="H203" s="24"/>
    </row>
    <row r="204" spans="2:8" s="25" customFormat="1" ht="16.899999999999999" customHeight="1" x14ac:dyDescent="0.2">
      <c r="B204" s="24"/>
      <c r="C204" s="195" t="s">
        <v>940</v>
      </c>
      <c r="D204" s="195" t="s">
        <v>941</v>
      </c>
      <c r="E204" s="12" t="s">
        <v>300</v>
      </c>
      <c r="F204" s="196">
        <v>191.96799999999999</v>
      </c>
      <c r="H204" s="24"/>
    </row>
    <row r="205" spans="2:8" s="25" customFormat="1" ht="16.899999999999999" customHeight="1" x14ac:dyDescent="0.2">
      <c r="B205" s="24"/>
      <c r="C205" s="195" t="s">
        <v>864</v>
      </c>
      <c r="D205" s="195" t="s">
        <v>865</v>
      </c>
      <c r="E205" s="12" t="s">
        <v>300</v>
      </c>
      <c r="F205" s="196">
        <v>697.26400000000001</v>
      </c>
      <c r="H205" s="24"/>
    </row>
    <row r="206" spans="2:8" s="25" customFormat="1" ht="16.899999999999999" customHeight="1" x14ac:dyDescent="0.2">
      <c r="B206" s="24"/>
      <c r="C206" s="191" t="s">
        <v>151</v>
      </c>
      <c r="D206" s="192" t="s">
        <v>152</v>
      </c>
      <c r="E206" s="193" t="s">
        <v>1</v>
      </c>
      <c r="F206" s="194">
        <v>442.33800000000002</v>
      </c>
      <c r="H206" s="24"/>
    </row>
    <row r="207" spans="2:8" s="25" customFormat="1" ht="16.899999999999999" customHeight="1" x14ac:dyDescent="0.2">
      <c r="B207" s="24"/>
      <c r="C207" s="195" t="s">
        <v>1</v>
      </c>
      <c r="D207" s="195" t="s">
        <v>897</v>
      </c>
      <c r="E207" s="12" t="s">
        <v>1</v>
      </c>
      <c r="F207" s="196">
        <v>426.06200000000001</v>
      </c>
      <c r="H207" s="24"/>
    </row>
    <row r="208" spans="2:8" s="25" customFormat="1" ht="16.899999999999999" customHeight="1" x14ac:dyDescent="0.2">
      <c r="B208" s="24"/>
      <c r="C208" s="195" t="s">
        <v>1</v>
      </c>
      <c r="D208" s="195" t="s">
        <v>899</v>
      </c>
      <c r="E208" s="12" t="s">
        <v>1</v>
      </c>
      <c r="F208" s="196">
        <v>6.68</v>
      </c>
      <c r="H208" s="24"/>
    </row>
    <row r="209" spans="2:8" s="25" customFormat="1" ht="16.899999999999999" customHeight="1" x14ac:dyDescent="0.2">
      <c r="B209" s="24"/>
      <c r="C209" s="195" t="s">
        <v>1</v>
      </c>
      <c r="D209" s="195" t="s">
        <v>900</v>
      </c>
      <c r="E209" s="12" t="s">
        <v>1</v>
      </c>
      <c r="F209" s="196">
        <v>9.5960000000000001</v>
      </c>
      <c r="H209" s="24"/>
    </row>
    <row r="210" spans="2:8" s="25" customFormat="1" ht="16.899999999999999" customHeight="1" x14ac:dyDescent="0.2">
      <c r="B210" s="24"/>
      <c r="C210" s="195" t="s">
        <v>151</v>
      </c>
      <c r="D210" s="195" t="s">
        <v>902</v>
      </c>
      <c r="E210" s="12" t="s">
        <v>1</v>
      </c>
      <c r="F210" s="196">
        <v>442.33800000000002</v>
      </c>
      <c r="H210" s="24"/>
    </row>
    <row r="211" spans="2:8" s="25" customFormat="1" ht="16.899999999999999" customHeight="1" x14ac:dyDescent="0.2">
      <c r="B211" s="24"/>
      <c r="C211" s="197" t="s">
        <v>2303</v>
      </c>
      <c r="H211" s="24"/>
    </row>
    <row r="212" spans="2:8" s="25" customFormat="1" ht="16.899999999999999" customHeight="1" x14ac:dyDescent="0.2">
      <c r="B212" s="24"/>
      <c r="C212" s="195" t="s">
        <v>894</v>
      </c>
      <c r="D212" s="195" t="s">
        <v>895</v>
      </c>
      <c r="E212" s="12" t="s">
        <v>300</v>
      </c>
      <c r="F212" s="196">
        <v>442.33800000000002</v>
      </c>
      <c r="H212" s="24"/>
    </row>
    <row r="213" spans="2:8" s="25" customFormat="1" ht="16.899999999999999" customHeight="1" x14ac:dyDescent="0.2">
      <c r="B213" s="24"/>
      <c r="C213" s="195" t="s">
        <v>919</v>
      </c>
      <c r="D213" s="195" t="s">
        <v>920</v>
      </c>
      <c r="E213" s="12" t="s">
        <v>300</v>
      </c>
      <c r="F213" s="196">
        <v>442.33800000000002</v>
      </c>
      <c r="H213" s="24"/>
    </row>
    <row r="214" spans="2:8" s="25" customFormat="1" ht="16.899999999999999" customHeight="1" x14ac:dyDescent="0.2">
      <c r="B214" s="24"/>
      <c r="C214" s="195" t="s">
        <v>904</v>
      </c>
      <c r="D214" s="195" t="s">
        <v>905</v>
      </c>
      <c r="E214" s="12" t="s">
        <v>262</v>
      </c>
      <c r="F214" s="196">
        <v>0.13300000000000001</v>
      </c>
      <c r="H214" s="24"/>
    </row>
    <row r="215" spans="2:8" s="25" customFormat="1" ht="22.5" x14ac:dyDescent="0.2">
      <c r="B215" s="24"/>
      <c r="C215" s="195" t="s">
        <v>924</v>
      </c>
      <c r="D215" s="195" t="s">
        <v>925</v>
      </c>
      <c r="E215" s="12" t="s">
        <v>300</v>
      </c>
      <c r="F215" s="196">
        <v>508.68900000000002</v>
      </c>
      <c r="H215" s="24"/>
    </row>
    <row r="216" spans="2:8" s="25" customFormat="1" ht="16.899999999999999" customHeight="1" x14ac:dyDescent="0.2">
      <c r="B216" s="24"/>
      <c r="C216" s="191" t="s">
        <v>154</v>
      </c>
      <c r="D216" s="192" t="s">
        <v>155</v>
      </c>
      <c r="E216" s="193" t="s">
        <v>1</v>
      </c>
      <c r="F216" s="194">
        <v>453.90499999999997</v>
      </c>
      <c r="H216" s="24"/>
    </row>
    <row r="217" spans="2:8" s="25" customFormat="1" ht="16.899999999999999" customHeight="1" x14ac:dyDescent="0.2">
      <c r="B217" s="24"/>
      <c r="C217" s="195" t="s">
        <v>1</v>
      </c>
      <c r="D217" s="195" t="s">
        <v>982</v>
      </c>
      <c r="E217" s="12" t="s">
        <v>1</v>
      </c>
      <c r="F217" s="196">
        <v>453.90499999999997</v>
      </c>
      <c r="H217" s="24"/>
    </row>
    <row r="218" spans="2:8" s="25" customFormat="1" ht="16.899999999999999" customHeight="1" x14ac:dyDescent="0.2">
      <c r="B218" s="24"/>
      <c r="C218" s="195" t="s">
        <v>154</v>
      </c>
      <c r="D218" s="195" t="s">
        <v>1044</v>
      </c>
      <c r="E218" s="12" t="s">
        <v>1</v>
      </c>
      <c r="F218" s="196">
        <v>453.90499999999997</v>
      </c>
      <c r="H218" s="24"/>
    </row>
    <row r="219" spans="2:8" s="25" customFormat="1" ht="16.899999999999999" customHeight="1" x14ac:dyDescent="0.2">
      <c r="B219" s="24"/>
      <c r="C219" s="197" t="s">
        <v>2303</v>
      </c>
      <c r="H219" s="24"/>
    </row>
    <row r="220" spans="2:8" s="25" customFormat="1" ht="16.899999999999999" customHeight="1" x14ac:dyDescent="0.2">
      <c r="B220" s="24"/>
      <c r="C220" s="195" t="s">
        <v>1041</v>
      </c>
      <c r="D220" s="195" t="s">
        <v>1042</v>
      </c>
      <c r="E220" s="12" t="s">
        <v>300</v>
      </c>
      <c r="F220" s="196">
        <v>453.90499999999997</v>
      </c>
      <c r="H220" s="24"/>
    </row>
    <row r="221" spans="2:8" s="25" customFormat="1" ht="16.899999999999999" customHeight="1" x14ac:dyDescent="0.2">
      <c r="B221" s="24"/>
      <c r="C221" s="195" t="s">
        <v>1046</v>
      </c>
      <c r="D221" s="195" t="s">
        <v>1047</v>
      </c>
      <c r="E221" s="12" t="s">
        <v>300</v>
      </c>
      <c r="F221" s="196">
        <v>925.96600000000001</v>
      </c>
      <c r="H221" s="24"/>
    </row>
    <row r="222" spans="2:8" s="25" customFormat="1" ht="16.899999999999999" customHeight="1" x14ac:dyDescent="0.2">
      <c r="B222" s="24"/>
      <c r="C222" s="191" t="s">
        <v>157</v>
      </c>
      <c r="D222" s="192" t="s">
        <v>158</v>
      </c>
      <c r="E222" s="193" t="s">
        <v>1</v>
      </c>
      <c r="F222" s="194">
        <v>19.388000000000002</v>
      </c>
      <c r="H222" s="24"/>
    </row>
    <row r="223" spans="2:8" s="25" customFormat="1" ht="16.899999999999999" customHeight="1" x14ac:dyDescent="0.2">
      <c r="B223" s="24"/>
      <c r="C223" s="195" t="s">
        <v>1</v>
      </c>
      <c r="D223" s="195" t="s">
        <v>1102</v>
      </c>
      <c r="E223" s="12" t="s">
        <v>1</v>
      </c>
      <c r="F223" s="196">
        <v>19.388000000000002</v>
      </c>
      <c r="H223" s="24"/>
    </row>
    <row r="224" spans="2:8" s="25" customFormat="1" ht="16.899999999999999" customHeight="1" x14ac:dyDescent="0.2">
      <c r="B224" s="24"/>
      <c r="C224" s="195" t="s">
        <v>157</v>
      </c>
      <c r="D224" s="195" t="s">
        <v>1103</v>
      </c>
      <c r="E224" s="12" t="s">
        <v>1</v>
      </c>
      <c r="F224" s="196">
        <v>19.388000000000002</v>
      </c>
      <c r="H224" s="24"/>
    </row>
    <row r="225" spans="2:8" s="25" customFormat="1" ht="16.899999999999999" customHeight="1" x14ac:dyDescent="0.2">
      <c r="B225" s="24"/>
      <c r="C225" s="197" t="s">
        <v>2303</v>
      </c>
      <c r="H225" s="24"/>
    </row>
    <row r="226" spans="2:8" s="25" customFormat="1" ht="16.899999999999999" customHeight="1" x14ac:dyDescent="0.2">
      <c r="B226" s="24"/>
      <c r="C226" s="195" t="s">
        <v>1099</v>
      </c>
      <c r="D226" s="195" t="s">
        <v>1100</v>
      </c>
      <c r="E226" s="12" t="s">
        <v>300</v>
      </c>
      <c r="F226" s="196">
        <v>38.776000000000003</v>
      </c>
      <c r="H226" s="24"/>
    </row>
    <row r="227" spans="2:8" s="25" customFormat="1" ht="16.899999999999999" customHeight="1" x14ac:dyDescent="0.2">
      <c r="B227" s="24"/>
      <c r="C227" s="191" t="s">
        <v>160</v>
      </c>
      <c r="D227" s="192" t="s">
        <v>161</v>
      </c>
      <c r="E227" s="193" t="s">
        <v>1</v>
      </c>
      <c r="F227" s="194">
        <v>83.12</v>
      </c>
      <c r="H227" s="24"/>
    </row>
    <row r="228" spans="2:8" s="25" customFormat="1" ht="16.899999999999999" customHeight="1" x14ac:dyDescent="0.2">
      <c r="B228" s="24"/>
      <c r="C228" s="195" t="s">
        <v>1</v>
      </c>
      <c r="D228" s="195" t="s">
        <v>1109</v>
      </c>
      <c r="E228" s="12" t="s">
        <v>1</v>
      </c>
      <c r="F228" s="196">
        <v>41.12</v>
      </c>
      <c r="H228" s="24"/>
    </row>
    <row r="229" spans="2:8" s="25" customFormat="1" ht="16.899999999999999" customHeight="1" x14ac:dyDescent="0.2">
      <c r="B229" s="24"/>
      <c r="C229" s="195" t="s">
        <v>1</v>
      </c>
      <c r="D229" s="195" t="s">
        <v>1110</v>
      </c>
      <c r="E229" s="12" t="s">
        <v>1</v>
      </c>
      <c r="F229" s="196">
        <v>42</v>
      </c>
      <c r="H229" s="24"/>
    </row>
    <row r="230" spans="2:8" s="25" customFormat="1" ht="16.899999999999999" customHeight="1" x14ac:dyDescent="0.2">
      <c r="B230" s="24"/>
      <c r="C230" s="195" t="s">
        <v>160</v>
      </c>
      <c r="D230" s="195" t="s">
        <v>253</v>
      </c>
      <c r="E230" s="12" t="s">
        <v>1</v>
      </c>
      <c r="F230" s="196">
        <v>83.12</v>
      </c>
      <c r="H230" s="24"/>
    </row>
    <row r="231" spans="2:8" s="25" customFormat="1" ht="16.899999999999999" customHeight="1" x14ac:dyDescent="0.2">
      <c r="B231" s="24"/>
      <c r="C231" s="197" t="s">
        <v>2303</v>
      </c>
      <c r="H231" s="24"/>
    </row>
    <row r="232" spans="2:8" s="25" customFormat="1" ht="16.899999999999999" customHeight="1" x14ac:dyDescent="0.2">
      <c r="B232" s="24"/>
      <c r="C232" s="195" t="s">
        <v>1106</v>
      </c>
      <c r="D232" s="195" t="s">
        <v>1107</v>
      </c>
      <c r="E232" s="12" t="s">
        <v>487</v>
      </c>
      <c r="F232" s="196">
        <v>83.12</v>
      </c>
      <c r="H232" s="24"/>
    </row>
    <row r="233" spans="2:8" s="25" customFormat="1" ht="22.5" x14ac:dyDescent="0.2">
      <c r="B233" s="24"/>
      <c r="C233" s="195" t="s">
        <v>1065</v>
      </c>
      <c r="D233" s="195" t="s">
        <v>1066</v>
      </c>
      <c r="E233" s="12" t="s">
        <v>241</v>
      </c>
      <c r="F233" s="196">
        <v>0.58099999999999996</v>
      </c>
      <c r="H233" s="24"/>
    </row>
    <row r="234" spans="2:8" s="25" customFormat="1" ht="16.899999999999999" customHeight="1" x14ac:dyDescent="0.2">
      <c r="B234" s="24"/>
      <c r="C234" s="195" t="s">
        <v>1112</v>
      </c>
      <c r="D234" s="195" t="s">
        <v>1113</v>
      </c>
      <c r="E234" s="12" t="s">
        <v>241</v>
      </c>
      <c r="F234" s="196">
        <v>0.32900000000000001</v>
      </c>
      <c r="H234" s="24"/>
    </row>
    <row r="235" spans="2:8" s="25" customFormat="1" ht="16.899999999999999" customHeight="1" x14ac:dyDescent="0.2">
      <c r="B235" s="24"/>
      <c r="C235" s="191" t="s">
        <v>163</v>
      </c>
      <c r="D235" s="192" t="s">
        <v>164</v>
      </c>
      <c r="E235" s="193" t="s">
        <v>1</v>
      </c>
      <c r="F235" s="194">
        <v>73.84</v>
      </c>
      <c r="H235" s="24"/>
    </row>
    <row r="236" spans="2:8" s="25" customFormat="1" ht="16.899999999999999" customHeight="1" x14ac:dyDescent="0.2">
      <c r="B236" s="24"/>
      <c r="C236" s="195" t="s">
        <v>1</v>
      </c>
      <c r="D236" s="195" t="s">
        <v>1136</v>
      </c>
      <c r="E236" s="12" t="s">
        <v>1</v>
      </c>
      <c r="F236" s="196">
        <v>73.84</v>
      </c>
      <c r="H236" s="24"/>
    </row>
    <row r="237" spans="2:8" s="25" customFormat="1" ht="16.899999999999999" customHeight="1" x14ac:dyDescent="0.2">
      <c r="B237" s="24"/>
      <c r="C237" s="195" t="s">
        <v>163</v>
      </c>
      <c r="D237" s="195" t="s">
        <v>253</v>
      </c>
      <c r="E237" s="12" t="s">
        <v>1</v>
      </c>
      <c r="F237" s="196">
        <v>73.84</v>
      </c>
      <c r="H237" s="24"/>
    </row>
    <row r="238" spans="2:8" s="25" customFormat="1" ht="16.899999999999999" customHeight="1" x14ac:dyDescent="0.2">
      <c r="B238" s="24"/>
      <c r="C238" s="197" t="s">
        <v>2303</v>
      </c>
      <c r="H238" s="24"/>
    </row>
    <row r="239" spans="2:8" s="25" customFormat="1" ht="16.899999999999999" customHeight="1" x14ac:dyDescent="0.2">
      <c r="B239" s="24"/>
      <c r="C239" s="195" t="s">
        <v>1133</v>
      </c>
      <c r="D239" s="195" t="s">
        <v>1134</v>
      </c>
      <c r="E239" s="12" t="s">
        <v>300</v>
      </c>
      <c r="F239" s="196">
        <v>102.48</v>
      </c>
      <c r="H239" s="24"/>
    </row>
    <row r="240" spans="2:8" s="25" customFormat="1" ht="16.899999999999999" customHeight="1" x14ac:dyDescent="0.2">
      <c r="B240" s="24"/>
      <c r="C240" s="195" t="s">
        <v>1140</v>
      </c>
      <c r="D240" s="195" t="s">
        <v>1141</v>
      </c>
      <c r="E240" s="12" t="s">
        <v>300</v>
      </c>
      <c r="F240" s="196">
        <v>73.84</v>
      </c>
      <c r="H240" s="24"/>
    </row>
    <row r="241" spans="2:8" s="25" customFormat="1" ht="16.899999999999999" customHeight="1" x14ac:dyDescent="0.2">
      <c r="B241" s="24"/>
      <c r="C241" s="195" t="s">
        <v>1155</v>
      </c>
      <c r="D241" s="195" t="s">
        <v>1156</v>
      </c>
      <c r="E241" s="12" t="s">
        <v>300</v>
      </c>
      <c r="F241" s="196">
        <v>147.68</v>
      </c>
      <c r="H241" s="24"/>
    </row>
    <row r="242" spans="2:8" s="25" customFormat="1" ht="16.899999999999999" customHeight="1" x14ac:dyDescent="0.2">
      <c r="B242" s="24"/>
      <c r="C242" s="195" t="s">
        <v>1145</v>
      </c>
      <c r="D242" s="195" t="s">
        <v>1146</v>
      </c>
      <c r="E242" s="12" t="s">
        <v>300</v>
      </c>
      <c r="F242" s="196">
        <v>81.224000000000004</v>
      </c>
      <c r="H242" s="24"/>
    </row>
    <row r="243" spans="2:8" s="25" customFormat="1" ht="16.899999999999999" customHeight="1" x14ac:dyDescent="0.2">
      <c r="B243" s="24"/>
      <c r="C243" s="195" t="s">
        <v>1150</v>
      </c>
      <c r="D243" s="195" t="s">
        <v>1151</v>
      </c>
      <c r="E243" s="12" t="s">
        <v>487</v>
      </c>
      <c r="F243" s="196">
        <v>81.224000000000004</v>
      </c>
      <c r="H243" s="24"/>
    </row>
    <row r="244" spans="2:8" s="25" customFormat="1" ht="16.899999999999999" customHeight="1" x14ac:dyDescent="0.2">
      <c r="B244" s="24"/>
      <c r="C244" s="195" t="s">
        <v>1160</v>
      </c>
      <c r="D244" s="195" t="s">
        <v>1161</v>
      </c>
      <c r="E244" s="12" t="s">
        <v>300</v>
      </c>
      <c r="F244" s="196">
        <v>150.63399999999999</v>
      </c>
      <c r="H244" s="24"/>
    </row>
    <row r="245" spans="2:8" s="25" customFormat="1" ht="16.899999999999999" customHeight="1" x14ac:dyDescent="0.2">
      <c r="B245" s="24"/>
      <c r="C245" s="191" t="s">
        <v>1138</v>
      </c>
      <c r="D245" s="192" t="s">
        <v>2304</v>
      </c>
      <c r="E245" s="193" t="s">
        <v>1</v>
      </c>
      <c r="F245" s="194">
        <v>28.64</v>
      </c>
      <c r="H245" s="24"/>
    </row>
    <row r="246" spans="2:8" s="25" customFormat="1" ht="16.899999999999999" customHeight="1" x14ac:dyDescent="0.2">
      <c r="B246" s="24"/>
      <c r="C246" s="195" t="s">
        <v>1</v>
      </c>
      <c r="D246" s="195" t="s">
        <v>1137</v>
      </c>
      <c r="E246" s="12" t="s">
        <v>1</v>
      </c>
      <c r="F246" s="196">
        <v>28.64</v>
      </c>
      <c r="H246" s="24"/>
    </row>
    <row r="247" spans="2:8" s="25" customFormat="1" ht="16.899999999999999" customHeight="1" x14ac:dyDescent="0.2">
      <c r="B247" s="24"/>
      <c r="C247" s="195" t="s">
        <v>1138</v>
      </c>
      <c r="D247" s="195" t="s">
        <v>253</v>
      </c>
      <c r="E247" s="12" t="s">
        <v>1</v>
      </c>
      <c r="F247" s="196">
        <v>28.64</v>
      </c>
      <c r="H247" s="24"/>
    </row>
    <row r="248" spans="2:8" s="25" customFormat="1" ht="16.899999999999999" customHeight="1" x14ac:dyDescent="0.2">
      <c r="B248" s="24"/>
      <c r="C248" s="191" t="s">
        <v>166</v>
      </c>
      <c r="D248" s="192" t="s">
        <v>167</v>
      </c>
      <c r="E248" s="193" t="s">
        <v>1</v>
      </c>
      <c r="F248" s="194">
        <v>37.33</v>
      </c>
      <c r="H248" s="24"/>
    </row>
    <row r="249" spans="2:8" s="25" customFormat="1" ht="16.899999999999999" customHeight="1" x14ac:dyDescent="0.2">
      <c r="B249" s="24"/>
      <c r="C249" s="195" t="s">
        <v>1</v>
      </c>
      <c r="D249" s="195" t="s">
        <v>1477</v>
      </c>
      <c r="E249" s="12" t="s">
        <v>1</v>
      </c>
      <c r="F249" s="196">
        <v>37.33</v>
      </c>
      <c r="H249" s="24"/>
    </row>
    <row r="250" spans="2:8" s="25" customFormat="1" ht="16.899999999999999" customHeight="1" x14ac:dyDescent="0.2">
      <c r="B250" s="24"/>
      <c r="C250" s="195" t="s">
        <v>166</v>
      </c>
      <c r="D250" s="195" t="s">
        <v>253</v>
      </c>
      <c r="E250" s="12" t="s">
        <v>1</v>
      </c>
      <c r="F250" s="196">
        <v>37.33</v>
      </c>
      <c r="H250" s="24"/>
    </row>
    <row r="251" spans="2:8" s="25" customFormat="1" ht="16.899999999999999" customHeight="1" x14ac:dyDescent="0.2">
      <c r="B251" s="24"/>
      <c r="C251" s="197" t="s">
        <v>2303</v>
      </c>
      <c r="H251" s="24"/>
    </row>
    <row r="252" spans="2:8" s="25" customFormat="1" ht="22.5" x14ac:dyDescent="0.2">
      <c r="B252" s="24"/>
      <c r="C252" s="195" t="s">
        <v>1474</v>
      </c>
      <c r="D252" s="195" t="s">
        <v>1475</v>
      </c>
      <c r="E252" s="12" t="s">
        <v>300</v>
      </c>
      <c r="F252" s="196">
        <v>37.33</v>
      </c>
      <c r="H252" s="24"/>
    </row>
    <row r="253" spans="2:8" s="25" customFormat="1" ht="16.899999999999999" customHeight="1" x14ac:dyDescent="0.2">
      <c r="B253" s="24"/>
      <c r="C253" s="195" t="s">
        <v>1454</v>
      </c>
      <c r="D253" s="195" t="s">
        <v>1455</v>
      </c>
      <c r="E253" s="12" t="s">
        <v>300</v>
      </c>
      <c r="F253" s="196">
        <v>37.33</v>
      </c>
      <c r="H253" s="24"/>
    </row>
    <row r="254" spans="2:8" s="25" customFormat="1" ht="16.899999999999999" customHeight="1" x14ac:dyDescent="0.2">
      <c r="B254" s="24"/>
      <c r="C254" s="195" t="s">
        <v>1485</v>
      </c>
      <c r="D254" s="195" t="s">
        <v>1486</v>
      </c>
      <c r="E254" s="12" t="s">
        <v>300</v>
      </c>
      <c r="F254" s="196">
        <v>37.33</v>
      </c>
      <c r="H254" s="24"/>
    </row>
    <row r="255" spans="2:8" s="25" customFormat="1" ht="22.5" x14ac:dyDescent="0.2">
      <c r="B255" s="24"/>
      <c r="C255" s="195" t="s">
        <v>1479</v>
      </c>
      <c r="D255" s="195" t="s">
        <v>1480</v>
      </c>
      <c r="E255" s="12" t="s">
        <v>300</v>
      </c>
      <c r="F255" s="196">
        <v>44.125999999999998</v>
      </c>
      <c r="H255" s="24"/>
    </row>
    <row r="256" spans="2:8" s="25" customFormat="1" ht="16.899999999999999" customHeight="1" x14ac:dyDescent="0.2">
      <c r="B256" s="24"/>
      <c r="C256" s="191" t="s">
        <v>169</v>
      </c>
      <c r="D256" s="192" t="s">
        <v>170</v>
      </c>
      <c r="E256" s="193" t="s">
        <v>1</v>
      </c>
      <c r="F256" s="194">
        <v>39.78</v>
      </c>
      <c r="H256" s="24"/>
    </row>
    <row r="257" spans="2:8" s="25" customFormat="1" ht="16.899999999999999" customHeight="1" x14ac:dyDescent="0.2">
      <c r="B257" s="24"/>
      <c r="C257" s="195" t="s">
        <v>1</v>
      </c>
      <c r="D257" s="195" t="s">
        <v>1471</v>
      </c>
      <c r="E257" s="12" t="s">
        <v>1</v>
      </c>
      <c r="F257" s="196">
        <v>16.164999999999999</v>
      </c>
      <c r="H257" s="24"/>
    </row>
    <row r="258" spans="2:8" s="25" customFormat="1" ht="22.5" x14ac:dyDescent="0.2">
      <c r="B258" s="24"/>
      <c r="C258" s="195" t="s">
        <v>1</v>
      </c>
      <c r="D258" s="195" t="s">
        <v>1472</v>
      </c>
      <c r="E258" s="12" t="s">
        <v>1</v>
      </c>
      <c r="F258" s="196">
        <v>23.614999999999998</v>
      </c>
      <c r="H258" s="24"/>
    </row>
    <row r="259" spans="2:8" s="25" customFormat="1" ht="16.899999999999999" customHeight="1" x14ac:dyDescent="0.2">
      <c r="B259" s="24"/>
      <c r="C259" s="195" t="s">
        <v>169</v>
      </c>
      <c r="D259" s="195" t="s">
        <v>253</v>
      </c>
      <c r="E259" s="12" t="s">
        <v>1</v>
      </c>
      <c r="F259" s="196">
        <v>39.78</v>
      </c>
      <c r="H259" s="24"/>
    </row>
    <row r="260" spans="2:8" s="25" customFormat="1" ht="16.899999999999999" customHeight="1" x14ac:dyDescent="0.2">
      <c r="B260" s="24"/>
      <c r="C260" s="197" t="s">
        <v>2303</v>
      </c>
      <c r="H260" s="24"/>
    </row>
    <row r="261" spans="2:8" s="25" customFormat="1" ht="16.899999999999999" customHeight="1" x14ac:dyDescent="0.2">
      <c r="B261" s="24"/>
      <c r="C261" s="195" t="s">
        <v>1468</v>
      </c>
      <c r="D261" s="195" t="s">
        <v>1469</v>
      </c>
      <c r="E261" s="12" t="s">
        <v>487</v>
      </c>
      <c r="F261" s="196">
        <v>39.78</v>
      </c>
      <c r="H261" s="24"/>
    </row>
    <row r="262" spans="2:8" s="25" customFormat="1" ht="22.5" x14ac:dyDescent="0.2">
      <c r="B262" s="24"/>
      <c r="C262" s="195" t="s">
        <v>1479</v>
      </c>
      <c r="D262" s="195" t="s">
        <v>1480</v>
      </c>
      <c r="E262" s="12" t="s">
        <v>300</v>
      </c>
      <c r="F262" s="196">
        <v>44.125999999999998</v>
      </c>
      <c r="H262" s="24"/>
    </row>
    <row r="263" spans="2:8" s="25" customFormat="1" ht="16.899999999999999" customHeight="1" x14ac:dyDescent="0.2">
      <c r="B263" s="24"/>
      <c r="C263" s="191" t="s">
        <v>172</v>
      </c>
      <c r="D263" s="192" t="s">
        <v>173</v>
      </c>
      <c r="E263" s="193" t="s">
        <v>1</v>
      </c>
      <c r="F263" s="194">
        <v>22.15</v>
      </c>
      <c r="H263" s="24"/>
    </row>
    <row r="264" spans="2:8" s="25" customFormat="1" ht="16.899999999999999" customHeight="1" x14ac:dyDescent="0.2">
      <c r="B264" s="24"/>
      <c r="C264" s="195" t="s">
        <v>1</v>
      </c>
      <c r="D264" s="195" t="s">
        <v>1549</v>
      </c>
      <c r="E264" s="12" t="s">
        <v>1</v>
      </c>
      <c r="F264" s="196">
        <v>20.399999999999999</v>
      </c>
      <c r="H264" s="24"/>
    </row>
    <row r="265" spans="2:8" s="25" customFormat="1" ht="16.899999999999999" customHeight="1" x14ac:dyDescent="0.2">
      <c r="B265" s="24"/>
      <c r="C265" s="195" t="s">
        <v>1</v>
      </c>
      <c r="D265" s="195" t="s">
        <v>1550</v>
      </c>
      <c r="E265" s="12" t="s">
        <v>1</v>
      </c>
      <c r="F265" s="196">
        <v>1.75</v>
      </c>
      <c r="H265" s="24"/>
    </row>
    <row r="266" spans="2:8" s="25" customFormat="1" ht="16.899999999999999" customHeight="1" x14ac:dyDescent="0.2">
      <c r="B266" s="24"/>
      <c r="C266" s="195" t="s">
        <v>172</v>
      </c>
      <c r="D266" s="195" t="s">
        <v>253</v>
      </c>
      <c r="E266" s="12" t="s">
        <v>1</v>
      </c>
      <c r="F266" s="196">
        <v>22.15</v>
      </c>
      <c r="H266" s="24"/>
    </row>
    <row r="267" spans="2:8" s="25" customFormat="1" ht="16.899999999999999" customHeight="1" x14ac:dyDescent="0.2">
      <c r="B267" s="24"/>
      <c r="C267" s="197" t="s">
        <v>2303</v>
      </c>
      <c r="H267" s="24"/>
    </row>
    <row r="268" spans="2:8" s="25" customFormat="1" ht="22.5" x14ac:dyDescent="0.2">
      <c r="B268" s="24"/>
      <c r="C268" s="195" t="s">
        <v>1546</v>
      </c>
      <c r="D268" s="195" t="s">
        <v>1547</v>
      </c>
      <c r="E268" s="12" t="s">
        <v>300</v>
      </c>
      <c r="F268" s="196">
        <v>22.15</v>
      </c>
      <c r="H268" s="24"/>
    </row>
    <row r="269" spans="2:8" s="25" customFormat="1" ht="16.899999999999999" customHeight="1" x14ac:dyDescent="0.2">
      <c r="B269" s="24"/>
      <c r="C269" s="195" t="s">
        <v>1537</v>
      </c>
      <c r="D269" s="195" t="s">
        <v>1538</v>
      </c>
      <c r="E269" s="12" t="s">
        <v>300</v>
      </c>
      <c r="F269" s="196">
        <v>22.15</v>
      </c>
      <c r="H269" s="24"/>
    </row>
    <row r="270" spans="2:8" s="25" customFormat="1" ht="16.899999999999999" customHeight="1" x14ac:dyDescent="0.2">
      <c r="B270" s="24"/>
      <c r="C270" s="195" t="s">
        <v>1552</v>
      </c>
      <c r="D270" s="195" t="s">
        <v>1553</v>
      </c>
      <c r="E270" s="12" t="s">
        <v>300</v>
      </c>
      <c r="F270" s="196">
        <v>24.364999999999998</v>
      </c>
      <c r="H270" s="24"/>
    </row>
    <row r="271" spans="2:8" s="25" customFormat="1" ht="16.899999999999999" customHeight="1" x14ac:dyDescent="0.2">
      <c r="B271" s="24"/>
      <c r="C271" s="191" t="s">
        <v>175</v>
      </c>
      <c r="D271" s="192" t="s">
        <v>176</v>
      </c>
      <c r="E271" s="193" t="s">
        <v>1</v>
      </c>
      <c r="F271" s="194">
        <v>174.434</v>
      </c>
      <c r="H271" s="24"/>
    </row>
    <row r="272" spans="2:8" s="25" customFormat="1" ht="16.899999999999999" customHeight="1" x14ac:dyDescent="0.2">
      <c r="B272" s="24"/>
      <c r="C272" s="195" t="s">
        <v>1</v>
      </c>
      <c r="D272" s="195" t="s">
        <v>1498</v>
      </c>
      <c r="E272" s="12" t="s">
        <v>1</v>
      </c>
      <c r="F272" s="196">
        <v>156.554</v>
      </c>
      <c r="H272" s="24"/>
    </row>
    <row r="273" spans="2:8" s="25" customFormat="1" ht="16.899999999999999" customHeight="1" x14ac:dyDescent="0.2">
      <c r="B273" s="24"/>
      <c r="C273" s="195" t="s">
        <v>1</v>
      </c>
      <c r="D273" s="195" t="s">
        <v>1499</v>
      </c>
      <c r="E273" s="12" t="s">
        <v>1</v>
      </c>
      <c r="F273" s="196">
        <v>17.88</v>
      </c>
      <c r="H273" s="24"/>
    </row>
    <row r="274" spans="2:8" s="25" customFormat="1" ht="16.899999999999999" customHeight="1" x14ac:dyDescent="0.2">
      <c r="B274" s="24"/>
      <c r="C274" s="195" t="s">
        <v>175</v>
      </c>
      <c r="D274" s="195" t="s">
        <v>1500</v>
      </c>
      <c r="E274" s="12" t="s">
        <v>1</v>
      </c>
      <c r="F274" s="196">
        <v>174.434</v>
      </c>
      <c r="H274" s="24"/>
    </row>
    <row r="275" spans="2:8" s="25" customFormat="1" ht="16.899999999999999" customHeight="1" x14ac:dyDescent="0.2">
      <c r="B275" s="24"/>
      <c r="C275" s="197" t="s">
        <v>2303</v>
      </c>
      <c r="H275" s="24"/>
    </row>
    <row r="276" spans="2:8" s="25" customFormat="1" ht="16.899999999999999" customHeight="1" x14ac:dyDescent="0.2">
      <c r="B276" s="24"/>
      <c r="C276" s="195" t="s">
        <v>1495</v>
      </c>
      <c r="D276" s="195" t="s">
        <v>1496</v>
      </c>
      <c r="E276" s="12" t="s">
        <v>300</v>
      </c>
      <c r="F276" s="196">
        <v>174.434</v>
      </c>
      <c r="H276" s="24"/>
    </row>
    <row r="277" spans="2:8" s="25" customFormat="1" ht="16.899999999999999" customHeight="1" x14ac:dyDescent="0.2">
      <c r="B277" s="24"/>
      <c r="C277" s="195" t="s">
        <v>1515</v>
      </c>
      <c r="D277" s="195" t="s">
        <v>1516</v>
      </c>
      <c r="E277" s="12" t="s">
        <v>300</v>
      </c>
      <c r="F277" s="196">
        <v>174.434</v>
      </c>
      <c r="H277" s="24"/>
    </row>
    <row r="278" spans="2:8" s="25" customFormat="1" ht="16.899999999999999" customHeight="1" x14ac:dyDescent="0.2">
      <c r="B278" s="24"/>
      <c r="C278" s="195" t="s">
        <v>1523</v>
      </c>
      <c r="D278" s="195" t="s">
        <v>1524</v>
      </c>
      <c r="E278" s="12" t="s">
        <v>300</v>
      </c>
      <c r="F278" s="196">
        <v>174.434</v>
      </c>
      <c r="H278" s="24"/>
    </row>
    <row r="279" spans="2:8" s="25" customFormat="1" ht="16.899999999999999" customHeight="1" x14ac:dyDescent="0.2">
      <c r="B279" s="24"/>
      <c r="C279" s="191" t="s">
        <v>178</v>
      </c>
      <c r="D279" s="192" t="s">
        <v>179</v>
      </c>
      <c r="E279" s="193" t="s">
        <v>1</v>
      </c>
      <c r="F279" s="194">
        <v>298.995</v>
      </c>
      <c r="H279" s="24"/>
    </row>
    <row r="280" spans="2:8" s="25" customFormat="1" ht="16.899999999999999" customHeight="1" x14ac:dyDescent="0.2">
      <c r="B280" s="24"/>
      <c r="C280" s="195" t="s">
        <v>1</v>
      </c>
      <c r="D280" s="195" t="s">
        <v>1503</v>
      </c>
      <c r="E280" s="12" t="s">
        <v>1</v>
      </c>
      <c r="F280" s="196">
        <v>226.77099999999999</v>
      </c>
      <c r="H280" s="24"/>
    </row>
    <row r="281" spans="2:8" s="25" customFormat="1" ht="16.899999999999999" customHeight="1" x14ac:dyDescent="0.2">
      <c r="B281" s="24"/>
      <c r="C281" s="195" t="s">
        <v>1</v>
      </c>
      <c r="D281" s="195" t="s">
        <v>1504</v>
      </c>
      <c r="E281" s="12" t="s">
        <v>1</v>
      </c>
      <c r="F281" s="196">
        <v>-22.33</v>
      </c>
      <c r="H281" s="24"/>
    </row>
    <row r="282" spans="2:8" s="25" customFormat="1" ht="16.899999999999999" customHeight="1" x14ac:dyDescent="0.2">
      <c r="B282" s="24"/>
      <c r="C282" s="195" t="s">
        <v>1</v>
      </c>
      <c r="D282" s="195" t="s">
        <v>1505</v>
      </c>
      <c r="E282" s="12" t="s">
        <v>1</v>
      </c>
      <c r="F282" s="196">
        <v>34.027999999999999</v>
      </c>
      <c r="H282" s="24"/>
    </row>
    <row r="283" spans="2:8" s="25" customFormat="1" ht="16.899999999999999" customHeight="1" x14ac:dyDescent="0.2">
      <c r="B283" s="24"/>
      <c r="C283" s="195" t="s">
        <v>1</v>
      </c>
      <c r="D283" s="195" t="s">
        <v>1506</v>
      </c>
      <c r="E283" s="12" t="s">
        <v>1</v>
      </c>
      <c r="F283" s="196">
        <v>31.257999999999999</v>
      </c>
      <c r="H283" s="24"/>
    </row>
    <row r="284" spans="2:8" s="25" customFormat="1" ht="16.899999999999999" customHeight="1" x14ac:dyDescent="0.2">
      <c r="B284" s="24"/>
      <c r="C284" s="195" t="s">
        <v>1</v>
      </c>
      <c r="D284" s="195" t="s">
        <v>1507</v>
      </c>
      <c r="E284" s="12" t="s">
        <v>1</v>
      </c>
      <c r="F284" s="196">
        <v>36.244</v>
      </c>
      <c r="H284" s="24"/>
    </row>
    <row r="285" spans="2:8" s="25" customFormat="1" ht="16.899999999999999" customHeight="1" x14ac:dyDescent="0.2">
      <c r="B285" s="24"/>
      <c r="C285" s="195" t="s">
        <v>1</v>
      </c>
      <c r="D285" s="195" t="s">
        <v>1508</v>
      </c>
      <c r="E285" s="12" t="s">
        <v>1</v>
      </c>
      <c r="F285" s="196">
        <v>-2.6</v>
      </c>
      <c r="H285" s="24"/>
    </row>
    <row r="286" spans="2:8" s="25" customFormat="1" ht="16.899999999999999" customHeight="1" x14ac:dyDescent="0.2">
      <c r="B286" s="24"/>
      <c r="C286" s="195" t="s">
        <v>1</v>
      </c>
      <c r="D286" s="195" t="s">
        <v>1509</v>
      </c>
      <c r="E286" s="12" t="s">
        <v>1</v>
      </c>
      <c r="F286" s="196">
        <v>-1.9950000000000001</v>
      </c>
      <c r="H286" s="24"/>
    </row>
    <row r="287" spans="2:8" s="25" customFormat="1" ht="16.899999999999999" customHeight="1" x14ac:dyDescent="0.2">
      <c r="B287" s="24"/>
      <c r="C287" s="195" t="s">
        <v>1</v>
      </c>
      <c r="D287" s="195" t="s">
        <v>1510</v>
      </c>
      <c r="E287" s="12" t="s">
        <v>1</v>
      </c>
      <c r="F287" s="196">
        <v>-2.73</v>
      </c>
      <c r="H287" s="24"/>
    </row>
    <row r="288" spans="2:8" s="25" customFormat="1" ht="16.899999999999999" customHeight="1" x14ac:dyDescent="0.2">
      <c r="B288" s="24"/>
      <c r="C288" s="195" t="s">
        <v>1</v>
      </c>
      <c r="D288" s="195" t="s">
        <v>1511</v>
      </c>
      <c r="E288" s="12" t="s">
        <v>1</v>
      </c>
      <c r="F288" s="196">
        <v>1.925</v>
      </c>
      <c r="H288" s="24"/>
    </row>
    <row r="289" spans="2:8" s="25" customFormat="1" ht="16.899999999999999" customHeight="1" x14ac:dyDescent="0.2">
      <c r="B289" s="24"/>
      <c r="C289" s="195" t="s">
        <v>1</v>
      </c>
      <c r="D289" s="195" t="s">
        <v>1512</v>
      </c>
      <c r="E289" s="12" t="s">
        <v>1</v>
      </c>
      <c r="F289" s="196">
        <v>-1.5760000000000001</v>
      </c>
      <c r="H289" s="24"/>
    </row>
    <row r="290" spans="2:8" s="25" customFormat="1" ht="16.899999999999999" customHeight="1" x14ac:dyDescent="0.2">
      <c r="B290" s="24"/>
      <c r="C290" s="195" t="s">
        <v>178</v>
      </c>
      <c r="D290" s="195" t="s">
        <v>1513</v>
      </c>
      <c r="E290" s="12" t="s">
        <v>1</v>
      </c>
      <c r="F290" s="196">
        <v>298.995</v>
      </c>
      <c r="H290" s="24"/>
    </row>
    <row r="291" spans="2:8" s="25" customFormat="1" ht="16.899999999999999" customHeight="1" x14ac:dyDescent="0.2">
      <c r="B291" s="24"/>
      <c r="C291" s="197" t="s">
        <v>2303</v>
      </c>
      <c r="H291" s="24"/>
    </row>
    <row r="292" spans="2:8" s="25" customFormat="1" ht="16.899999999999999" customHeight="1" x14ac:dyDescent="0.2">
      <c r="B292" s="24"/>
      <c r="C292" s="195" t="s">
        <v>1495</v>
      </c>
      <c r="D292" s="195" t="s">
        <v>1496</v>
      </c>
      <c r="E292" s="12" t="s">
        <v>300</v>
      </c>
      <c r="F292" s="196">
        <v>298.995</v>
      </c>
      <c r="H292" s="24"/>
    </row>
    <row r="293" spans="2:8" s="25" customFormat="1" ht="16.899999999999999" customHeight="1" x14ac:dyDescent="0.2">
      <c r="B293" s="24"/>
      <c r="C293" s="195" t="s">
        <v>1515</v>
      </c>
      <c r="D293" s="195" t="s">
        <v>1516</v>
      </c>
      <c r="E293" s="12" t="s">
        <v>300</v>
      </c>
      <c r="F293" s="196">
        <v>298.995</v>
      </c>
      <c r="H293" s="24"/>
    </row>
    <row r="294" spans="2:8" s="25" customFormat="1" ht="16.899999999999999" customHeight="1" x14ac:dyDescent="0.2">
      <c r="B294" s="24"/>
      <c r="C294" s="195" t="s">
        <v>1523</v>
      </c>
      <c r="D294" s="195" t="s">
        <v>1524</v>
      </c>
      <c r="E294" s="12" t="s">
        <v>300</v>
      </c>
      <c r="F294" s="196">
        <v>298.995</v>
      </c>
      <c r="H294" s="24"/>
    </row>
    <row r="295" spans="2:8" s="25" customFormat="1" ht="16.899999999999999" customHeight="1" x14ac:dyDescent="0.2">
      <c r="B295" s="24"/>
      <c r="C295" s="191" t="s">
        <v>181</v>
      </c>
      <c r="D295" s="192" t="s">
        <v>182</v>
      </c>
      <c r="E295" s="193" t="s">
        <v>1</v>
      </c>
      <c r="F295" s="194">
        <v>178.9</v>
      </c>
      <c r="H295" s="24"/>
    </row>
    <row r="296" spans="2:8" s="25" customFormat="1" ht="16.899999999999999" customHeight="1" x14ac:dyDescent="0.2">
      <c r="B296" s="24"/>
      <c r="C296" s="195" t="s">
        <v>1</v>
      </c>
      <c r="D296" s="195" t="s">
        <v>1395</v>
      </c>
      <c r="E296" s="12" t="s">
        <v>1</v>
      </c>
      <c r="F296" s="196">
        <v>178.9</v>
      </c>
      <c r="H296" s="24"/>
    </row>
    <row r="297" spans="2:8" s="25" customFormat="1" ht="16.899999999999999" customHeight="1" x14ac:dyDescent="0.2">
      <c r="B297" s="24"/>
      <c r="C297" s="195" t="s">
        <v>181</v>
      </c>
      <c r="D297" s="195" t="s">
        <v>1396</v>
      </c>
      <c r="E297" s="12" t="s">
        <v>1</v>
      </c>
      <c r="F297" s="196">
        <v>178.9</v>
      </c>
      <c r="H297" s="24"/>
    </row>
    <row r="298" spans="2:8" s="25" customFormat="1" ht="16.899999999999999" customHeight="1" x14ac:dyDescent="0.2">
      <c r="B298" s="24"/>
      <c r="C298" s="197" t="s">
        <v>2303</v>
      </c>
      <c r="H298" s="24"/>
    </row>
    <row r="299" spans="2:8" s="25" customFormat="1" ht="16.899999999999999" customHeight="1" x14ac:dyDescent="0.2">
      <c r="B299" s="24"/>
      <c r="C299" s="195" t="s">
        <v>1392</v>
      </c>
      <c r="D299" s="195" t="s">
        <v>1393</v>
      </c>
      <c r="E299" s="12" t="s">
        <v>330</v>
      </c>
      <c r="F299" s="196">
        <v>178.9</v>
      </c>
      <c r="H299" s="24"/>
    </row>
    <row r="300" spans="2:8" s="25" customFormat="1" ht="16.899999999999999" customHeight="1" x14ac:dyDescent="0.2">
      <c r="B300" s="24"/>
      <c r="C300" s="195" t="s">
        <v>1398</v>
      </c>
      <c r="D300" s="195" t="s">
        <v>182</v>
      </c>
      <c r="E300" s="12" t="s">
        <v>330</v>
      </c>
      <c r="F300" s="196">
        <v>178.9</v>
      </c>
      <c r="H300" s="24"/>
    </row>
    <row r="301" spans="2:8" s="25" customFormat="1" ht="16.899999999999999" customHeight="1" x14ac:dyDescent="0.2">
      <c r="B301" s="24"/>
      <c r="C301" s="191" t="s">
        <v>184</v>
      </c>
      <c r="D301" s="192" t="s">
        <v>185</v>
      </c>
      <c r="E301" s="193" t="s">
        <v>1</v>
      </c>
      <c r="F301" s="194">
        <v>2577</v>
      </c>
      <c r="H301" s="24"/>
    </row>
    <row r="302" spans="2:8" s="25" customFormat="1" ht="16.899999999999999" customHeight="1" x14ac:dyDescent="0.2">
      <c r="B302" s="24"/>
      <c r="C302" s="195" t="s">
        <v>1</v>
      </c>
      <c r="D302" s="195" t="s">
        <v>1441</v>
      </c>
      <c r="E302" s="12" t="s">
        <v>1</v>
      </c>
      <c r="F302" s="196">
        <v>2577</v>
      </c>
      <c r="H302" s="24"/>
    </row>
    <row r="303" spans="2:8" s="25" customFormat="1" ht="16.899999999999999" customHeight="1" x14ac:dyDescent="0.2">
      <c r="B303" s="24"/>
      <c r="C303" s="195" t="s">
        <v>184</v>
      </c>
      <c r="D303" s="195" t="s">
        <v>1442</v>
      </c>
      <c r="E303" s="12" t="s">
        <v>1</v>
      </c>
      <c r="F303" s="196">
        <v>2577</v>
      </c>
      <c r="H303" s="24"/>
    </row>
    <row r="304" spans="2:8" s="25" customFormat="1" ht="16.899999999999999" customHeight="1" x14ac:dyDescent="0.2">
      <c r="B304" s="24"/>
      <c r="C304" s="197" t="s">
        <v>2303</v>
      </c>
      <c r="H304" s="24"/>
    </row>
    <row r="305" spans="2:8" s="25" customFormat="1" ht="16.899999999999999" customHeight="1" x14ac:dyDescent="0.2">
      <c r="B305" s="24"/>
      <c r="C305" s="195" t="s">
        <v>1438</v>
      </c>
      <c r="D305" s="195" t="s">
        <v>1439</v>
      </c>
      <c r="E305" s="12" t="s">
        <v>330</v>
      </c>
      <c r="F305" s="196">
        <v>2577</v>
      </c>
      <c r="H305" s="24"/>
    </row>
    <row r="306" spans="2:8" s="25" customFormat="1" ht="16.899999999999999" customHeight="1" x14ac:dyDescent="0.2">
      <c r="B306" s="24"/>
      <c r="C306" s="195" t="s">
        <v>1444</v>
      </c>
      <c r="D306" s="195" t="s">
        <v>1445</v>
      </c>
      <c r="E306" s="12" t="s">
        <v>330</v>
      </c>
      <c r="F306" s="196">
        <v>2577</v>
      </c>
      <c r="H306" s="24"/>
    </row>
    <row r="307" spans="2:8" s="25" customFormat="1" ht="16.899999999999999" customHeight="1" x14ac:dyDescent="0.2">
      <c r="B307" s="24"/>
      <c r="C307" s="191" t="s">
        <v>187</v>
      </c>
      <c r="D307" s="192" t="s">
        <v>188</v>
      </c>
      <c r="E307" s="193" t="s">
        <v>1</v>
      </c>
      <c r="F307" s="194">
        <v>41.85</v>
      </c>
      <c r="H307" s="24"/>
    </row>
    <row r="308" spans="2:8" s="25" customFormat="1" ht="16.899999999999999" customHeight="1" x14ac:dyDescent="0.2">
      <c r="B308" s="24"/>
      <c r="C308" s="195" t="s">
        <v>1</v>
      </c>
      <c r="D308" s="195" t="s">
        <v>1581</v>
      </c>
      <c r="E308" s="12" t="s">
        <v>1</v>
      </c>
      <c r="F308" s="196">
        <v>11.098000000000001</v>
      </c>
      <c r="H308" s="24"/>
    </row>
    <row r="309" spans="2:8" s="25" customFormat="1" ht="16.899999999999999" customHeight="1" x14ac:dyDescent="0.2">
      <c r="B309" s="24"/>
      <c r="C309" s="195" t="s">
        <v>1</v>
      </c>
      <c r="D309" s="195" t="s">
        <v>1582</v>
      </c>
      <c r="E309" s="12" t="s">
        <v>1</v>
      </c>
      <c r="F309" s="196">
        <v>0.52</v>
      </c>
      <c r="H309" s="24"/>
    </row>
    <row r="310" spans="2:8" s="25" customFormat="1" ht="16.899999999999999" customHeight="1" x14ac:dyDescent="0.2">
      <c r="B310" s="24"/>
      <c r="C310" s="195" t="s">
        <v>1</v>
      </c>
      <c r="D310" s="195" t="s">
        <v>1583</v>
      </c>
      <c r="E310" s="12" t="s">
        <v>1</v>
      </c>
      <c r="F310" s="196">
        <v>0.24</v>
      </c>
      <c r="H310" s="24"/>
    </row>
    <row r="311" spans="2:8" s="25" customFormat="1" ht="16.899999999999999" customHeight="1" x14ac:dyDescent="0.2">
      <c r="B311" s="24"/>
      <c r="C311" s="195" t="s">
        <v>1</v>
      </c>
      <c r="D311" s="195" t="s">
        <v>1574</v>
      </c>
      <c r="E311" s="12" t="s">
        <v>1</v>
      </c>
      <c r="F311" s="196">
        <v>0.63900000000000001</v>
      </c>
      <c r="H311" s="24"/>
    </row>
    <row r="312" spans="2:8" s="25" customFormat="1" ht="16.899999999999999" customHeight="1" x14ac:dyDescent="0.2">
      <c r="B312" s="24"/>
      <c r="C312" s="195" t="s">
        <v>1</v>
      </c>
      <c r="D312" s="195" t="s">
        <v>1575</v>
      </c>
      <c r="E312" s="12" t="s">
        <v>1</v>
      </c>
      <c r="F312" s="196">
        <v>7.5149999999999997</v>
      </c>
      <c r="H312" s="24"/>
    </row>
    <row r="313" spans="2:8" s="25" customFormat="1" ht="16.899999999999999" customHeight="1" x14ac:dyDescent="0.2">
      <c r="B313" s="24"/>
      <c r="C313" s="195" t="s">
        <v>1</v>
      </c>
      <c r="D313" s="195" t="s">
        <v>1576</v>
      </c>
      <c r="E313" s="12" t="s">
        <v>1</v>
      </c>
      <c r="F313" s="196">
        <v>6.883</v>
      </c>
      <c r="H313" s="24"/>
    </row>
    <row r="314" spans="2:8" s="25" customFormat="1" ht="16.899999999999999" customHeight="1" x14ac:dyDescent="0.2">
      <c r="B314" s="24"/>
      <c r="C314" s="195" t="s">
        <v>1</v>
      </c>
      <c r="D314" s="195" t="s">
        <v>1584</v>
      </c>
      <c r="E314" s="12" t="s">
        <v>1</v>
      </c>
      <c r="F314" s="196">
        <v>11.4</v>
      </c>
      <c r="H314" s="24"/>
    </row>
    <row r="315" spans="2:8" s="25" customFormat="1" ht="16.899999999999999" customHeight="1" x14ac:dyDescent="0.2">
      <c r="B315" s="24"/>
      <c r="C315" s="195" t="s">
        <v>1</v>
      </c>
      <c r="D315" s="195" t="s">
        <v>1585</v>
      </c>
      <c r="E315" s="12" t="s">
        <v>1</v>
      </c>
      <c r="F315" s="196">
        <v>3.5550000000000002</v>
      </c>
      <c r="H315" s="24"/>
    </row>
    <row r="316" spans="2:8" s="25" customFormat="1" ht="16.899999999999999" customHeight="1" x14ac:dyDescent="0.2">
      <c r="B316" s="24"/>
      <c r="C316" s="195" t="s">
        <v>187</v>
      </c>
      <c r="D316" s="195" t="s">
        <v>371</v>
      </c>
      <c r="E316" s="12" t="s">
        <v>1</v>
      </c>
      <c r="F316" s="196">
        <v>41.85</v>
      </c>
      <c r="H316" s="24"/>
    </row>
    <row r="317" spans="2:8" s="25" customFormat="1" ht="16.899999999999999" customHeight="1" x14ac:dyDescent="0.2">
      <c r="B317" s="24"/>
      <c r="C317" s="197" t="s">
        <v>2303</v>
      </c>
      <c r="H317" s="24"/>
    </row>
    <row r="318" spans="2:8" s="25" customFormat="1" ht="16.899999999999999" customHeight="1" x14ac:dyDescent="0.2">
      <c r="B318" s="24"/>
      <c r="C318" s="195" t="s">
        <v>1578</v>
      </c>
      <c r="D318" s="195" t="s">
        <v>1579</v>
      </c>
      <c r="E318" s="12" t="s">
        <v>300</v>
      </c>
      <c r="F318" s="196">
        <v>41.85</v>
      </c>
      <c r="H318" s="24"/>
    </row>
    <row r="319" spans="2:8" s="25" customFormat="1" ht="16.899999999999999" customHeight="1" x14ac:dyDescent="0.2">
      <c r="B319" s="24"/>
      <c r="C319" s="195" t="s">
        <v>1587</v>
      </c>
      <c r="D319" s="195" t="s">
        <v>1588</v>
      </c>
      <c r="E319" s="12" t="s">
        <v>300</v>
      </c>
      <c r="F319" s="196">
        <v>41.85</v>
      </c>
      <c r="H319" s="24"/>
    </row>
    <row r="320" spans="2:8" s="25" customFormat="1" ht="16.899999999999999" customHeight="1" x14ac:dyDescent="0.2">
      <c r="B320" s="24"/>
      <c r="C320" s="195" t="s">
        <v>1591</v>
      </c>
      <c r="D320" s="195" t="s">
        <v>1592</v>
      </c>
      <c r="E320" s="12" t="s">
        <v>300</v>
      </c>
      <c r="F320" s="196">
        <v>41.85</v>
      </c>
      <c r="H320" s="24"/>
    </row>
    <row r="321" spans="2:8" s="25" customFormat="1" ht="16.899999999999999" customHeight="1" x14ac:dyDescent="0.2">
      <c r="B321" s="24"/>
      <c r="C321" s="191" t="s">
        <v>190</v>
      </c>
      <c r="D321" s="192" t="s">
        <v>191</v>
      </c>
      <c r="E321" s="193" t="s">
        <v>1</v>
      </c>
      <c r="F321" s="194">
        <v>870.29300000000001</v>
      </c>
      <c r="H321" s="24"/>
    </row>
    <row r="322" spans="2:8" s="25" customFormat="1" ht="16.899999999999999" customHeight="1" x14ac:dyDescent="0.2">
      <c r="B322" s="24"/>
      <c r="C322" s="195" t="s">
        <v>1</v>
      </c>
      <c r="D322" s="195" t="s">
        <v>609</v>
      </c>
      <c r="E322" s="12" t="s">
        <v>1</v>
      </c>
      <c r="F322" s="196">
        <v>870.29300000000001</v>
      </c>
      <c r="H322" s="24"/>
    </row>
    <row r="323" spans="2:8" s="25" customFormat="1" ht="16.899999999999999" customHeight="1" x14ac:dyDescent="0.2">
      <c r="B323" s="24"/>
      <c r="C323" s="195" t="s">
        <v>190</v>
      </c>
      <c r="D323" s="195" t="s">
        <v>253</v>
      </c>
      <c r="E323" s="12" t="s">
        <v>1</v>
      </c>
      <c r="F323" s="196">
        <v>870.29300000000001</v>
      </c>
      <c r="H323" s="24"/>
    </row>
    <row r="324" spans="2:8" s="25" customFormat="1" ht="16.899999999999999" customHeight="1" x14ac:dyDescent="0.2">
      <c r="B324" s="24"/>
      <c r="C324" s="197" t="s">
        <v>2303</v>
      </c>
      <c r="H324" s="24"/>
    </row>
    <row r="325" spans="2:8" s="25" customFormat="1" ht="22.5" x14ac:dyDescent="0.2">
      <c r="B325" s="24"/>
      <c r="C325" s="195" t="s">
        <v>606</v>
      </c>
      <c r="D325" s="195" t="s">
        <v>607</v>
      </c>
      <c r="E325" s="12" t="s">
        <v>300</v>
      </c>
      <c r="F325" s="196">
        <v>870.29300000000001</v>
      </c>
      <c r="H325" s="24"/>
    </row>
    <row r="326" spans="2:8" s="25" customFormat="1" ht="22.5" x14ac:dyDescent="0.2">
      <c r="B326" s="24"/>
      <c r="C326" s="195" t="s">
        <v>611</v>
      </c>
      <c r="D326" s="195" t="s">
        <v>612</v>
      </c>
      <c r="E326" s="12" t="s">
        <v>300</v>
      </c>
      <c r="F326" s="196">
        <v>52217.58</v>
      </c>
      <c r="H326" s="24"/>
    </row>
    <row r="327" spans="2:8" s="25" customFormat="1" ht="22.5" x14ac:dyDescent="0.2">
      <c r="B327" s="24"/>
      <c r="C327" s="195" t="s">
        <v>616</v>
      </c>
      <c r="D327" s="195" t="s">
        <v>617</v>
      </c>
      <c r="E327" s="12" t="s">
        <v>300</v>
      </c>
      <c r="F327" s="196">
        <v>870.29300000000001</v>
      </c>
      <c r="H327" s="24"/>
    </row>
    <row r="328" spans="2:8" s="25" customFormat="1" ht="7.35" customHeight="1" x14ac:dyDescent="0.2">
      <c r="B328" s="37"/>
      <c r="C328" s="38"/>
      <c r="D328" s="38"/>
      <c r="E328" s="38"/>
      <c r="F328" s="38"/>
      <c r="G328" s="38"/>
      <c r="H328" s="24"/>
    </row>
    <row r="329" spans="2:8" s="25" customFormat="1" x14ac:dyDescent="0.2"/>
  </sheetData>
  <sheetProtection algorithmName="SHA-512" hashValue="Xn7twfpVarhqplizwo+Vg4X8KHJK5Qut8Mn69/Zg9QVM+UCNvXt+Ehzn8v3Bn5F/jUiJzoXygqWb5iabEB/kTQ==" saltValue="3YOzoEcnRZgeDENqRIgm5A==" spinCount="100000" sheet="1" objects="1" scenarios="1"/>
  <mergeCells count="2">
    <mergeCell ref="D5:F5"/>
    <mergeCell ref="D6:F6"/>
  </mergeCells>
  <pageMargins left="0.7" right="0.7" top="0.78740157499999996" bottom="0.78740157499999996" header="0.3" footer="0.3"/>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16</vt:i4>
      </vt:variant>
    </vt:vector>
  </HeadingPairs>
  <TitlesOfParts>
    <vt:vector size="24" baseType="lpstr">
      <vt:lpstr>Rekapitulace stavby</vt:lpstr>
      <vt:lpstr>1 - SO 01 Pavilon nosorož...</vt:lpstr>
      <vt:lpstr>2 - SO 01 - Silnoproud a ...</vt:lpstr>
      <vt:lpstr>3 - SO 01 - Zdravotní tec...</vt:lpstr>
      <vt:lpstr>4 - SO 01 - Vzduchotechni...</vt:lpstr>
      <vt:lpstr>5 - SO 01 - MaR - zhodnocení</vt:lpstr>
      <vt:lpstr>61 - Vedlejší náklady - z...</vt:lpstr>
      <vt:lpstr>Seznam figur</vt:lpstr>
      <vt:lpstr>'1 - SO 01 Pavilon nosorož...'!Názvy_tisku</vt:lpstr>
      <vt:lpstr>'2 - SO 01 - Silnoproud a ...'!Názvy_tisku</vt:lpstr>
      <vt:lpstr>'3 - SO 01 - Zdravotní tec...'!Názvy_tisku</vt:lpstr>
      <vt:lpstr>'4 - SO 01 - Vzduchotechni...'!Názvy_tisku</vt:lpstr>
      <vt:lpstr>'5 - SO 01 - MaR - zhodnocení'!Názvy_tisku</vt:lpstr>
      <vt:lpstr>'61 - Vedlejší náklady - z...'!Názvy_tisku</vt:lpstr>
      <vt:lpstr>'Rekapitulace stavby'!Názvy_tisku</vt:lpstr>
      <vt:lpstr>'Seznam figur'!Názvy_tisku</vt:lpstr>
      <vt:lpstr>'1 - SO 01 Pavilon nosorož...'!Oblast_tisku</vt:lpstr>
      <vt:lpstr>'2 - SO 01 - Silnoproud a ...'!Oblast_tisku</vt:lpstr>
      <vt:lpstr>'3 - SO 01 - Zdravotní tec...'!Oblast_tisku</vt:lpstr>
      <vt:lpstr>'4 - SO 01 - Vzduchotechni...'!Oblast_tisku</vt:lpstr>
      <vt:lpstr>'5 - SO 01 - MaR - zhodnocení'!Oblast_tisku</vt:lpstr>
      <vt:lpstr>'61 - Vedlejší náklady - z...'!Oblast_tisku</vt:lpstr>
      <vt:lpstr>'Rekapitulace stavby'!Oblast_tisku</vt:lpstr>
      <vt:lpstr>'Seznam figur'!Oblast_tisku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Lenovo-PC\Svehla</dc:creator>
  <cp:lastModifiedBy>Petr.Jiricka</cp:lastModifiedBy>
  <dcterms:created xsi:type="dcterms:W3CDTF">2022-12-05T12:43:59Z</dcterms:created>
  <dcterms:modified xsi:type="dcterms:W3CDTF">2022-12-09T11:36:09Z</dcterms:modified>
</cp:coreProperties>
</file>